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Tp\документы тп\Документы 2019\Раскрытие информации\"/>
    </mc:Choice>
  </mc:AlternateContent>
  <bookViews>
    <workbookView xWindow="0" yWindow="0" windowWidth="20490" windowHeight="7755"/>
  </bookViews>
  <sheets>
    <sheet name="ПЛАН-ФАКТ 2019 " sheetId="1" r:id="rId1"/>
  </sheets>
  <definedNames>
    <definedName name="_xlnm.Print_Area" localSheetId="0">'ПЛАН-ФАКТ 2019 '!$A$1:$T$45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G6" i="1" s="1"/>
  <c r="K6" i="1"/>
  <c r="M6" i="1"/>
  <c r="P6" i="1" s="1"/>
  <c r="S6" i="1"/>
  <c r="T6" i="1" s="1"/>
  <c r="E7" i="1"/>
  <c r="K7" i="1"/>
  <c r="M7" i="1"/>
  <c r="Q7" i="1" s="1"/>
  <c r="P7" i="1"/>
  <c r="S7" i="1"/>
  <c r="T7" i="1" s="1"/>
  <c r="F8" i="1"/>
  <c r="G8" i="1" s="1"/>
  <c r="H8" i="1" s="1"/>
  <c r="K8" i="1"/>
  <c r="K12" i="1" s="1"/>
  <c r="M8" i="1"/>
  <c r="S8" i="1"/>
  <c r="T8" i="1" s="1"/>
  <c r="E9" i="1"/>
  <c r="K9" i="1"/>
  <c r="K13" i="1" s="1"/>
  <c r="M9" i="1"/>
  <c r="P9" i="1"/>
  <c r="S9" i="1"/>
  <c r="T9" i="1" s="1"/>
  <c r="F10" i="1"/>
  <c r="M10" i="1" s="1"/>
  <c r="Q10" i="1" s="1"/>
  <c r="R10" i="1" s="1"/>
  <c r="G10" i="1"/>
  <c r="H10" i="1" s="1"/>
  <c r="K10" i="1"/>
  <c r="S10" i="1"/>
  <c r="T10" i="1" s="1"/>
  <c r="E11" i="1"/>
  <c r="K11" i="1"/>
  <c r="M11" i="1"/>
  <c r="Q11" i="1" s="1"/>
  <c r="R11" i="1" s="1"/>
  <c r="P11" i="1"/>
  <c r="S11" i="1"/>
  <c r="T11" i="1" s="1"/>
  <c r="C12" i="1"/>
  <c r="D12" i="1"/>
  <c r="E12" i="1" s="1"/>
  <c r="C13" i="1"/>
  <c r="D13" i="1"/>
  <c r="F13" i="1"/>
  <c r="M13" i="1" s="1"/>
  <c r="G13" i="1"/>
  <c r="G23" i="1" s="1"/>
  <c r="H13" i="1"/>
  <c r="O13" i="1"/>
  <c r="P13" i="1" s="1"/>
  <c r="S13" i="1"/>
  <c r="F14" i="1"/>
  <c r="G14" i="1" s="1"/>
  <c r="K14" i="1"/>
  <c r="M14" i="1"/>
  <c r="S14" i="1"/>
  <c r="T14" i="1" s="1"/>
  <c r="E15" i="1"/>
  <c r="F15" i="1"/>
  <c r="F21" i="1" s="1"/>
  <c r="K15" i="1"/>
  <c r="K21" i="1" s="1"/>
  <c r="P15" i="1"/>
  <c r="F16" i="1"/>
  <c r="G16" i="1" s="1"/>
  <c r="K16" i="1"/>
  <c r="M16" i="1"/>
  <c r="Q16" i="1" s="1"/>
  <c r="R16" i="1" s="1"/>
  <c r="E17" i="1"/>
  <c r="K17" i="1"/>
  <c r="M17" i="1"/>
  <c r="P17" i="1"/>
  <c r="Q17" i="1"/>
  <c r="R17" i="1" s="1"/>
  <c r="S17" i="1"/>
  <c r="T17" i="1"/>
  <c r="F18" i="1"/>
  <c r="G18" i="1" s="1"/>
  <c r="K18" i="1"/>
  <c r="K20" i="1" s="1"/>
  <c r="E19" i="1"/>
  <c r="K19" i="1"/>
  <c r="M19" i="1"/>
  <c r="P19" i="1"/>
  <c r="S19" i="1"/>
  <c r="T19" i="1" s="1"/>
  <c r="C20" i="1"/>
  <c r="E20" i="1" s="1"/>
  <c r="D20" i="1"/>
  <c r="C21" i="1"/>
  <c r="C23" i="1" s="1"/>
  <c r="C33" i="1" s="1"/>
  <c r="D21" i="1"/>
  <c r="G21" i="1"/>
  <c r="H21" i="1"/>
  <c r="O21" i="1"/>
  <c r="P21" i="1" s="1"/>
  <c r="D22" i="1"/>
  <c r="D23" i="1"/>
  <c r="H23" i="1"/>
  <c r="G24" i="1"/>
  <c r="H24" i="1" s="1"/>
  <c r="K24" i="1"/>
  <c r="M24" i="1"/>
  <c r="S24" i="1"/>
  <c r="T24" i="1" s="1"/>
  <c r="E25" i="1"/>
  <c r="F25" i="1"/>
  <c r="S25" i="1" s="1"/>
  <c r="G25" i="1"/>
  <c r="H25" i="1" s="1"/>
  <c r="H31" i="1" s="1"/>
  <c r="K25" i="1"/>
  <c r="P25" i="1"/>
  <c r="G26" i="1"/>
  <c r="H26" i="1" s="1"/>
  <c r="K26" i="1"/>
  <c r="M26" i="1"/>
  <c r="S26" i="1"/>
  <c r="T26" i="1"/>
  <c r="E27" i="1"/>
  <c r="K27" i="1"/>
  <c r="M27" i="1"/>
  <c r="P27" i="1"/>
  <c r="Q27" i="1"/>
  <c r="R27" i="1" s="1"/>
  <c r="S27" i="1"/>
  <c r="T27" i="1" s="1"/>
  <c r="G28" i="1"/>
  <c r="H28" i="1" s="1"/>
  <c r="K28" i="1"/>
  <c r="M28" i="1"/>
  <c r="S28" i="1"/>
  <c r="T28" i="1"/>
  <c r="E29" i="1"/>
  <c r="K29" i="1"/>
  <c r="M29" i="1"/>
  <c r="P29" i="1"/>
  <c r="Q29" i="1"/>
  <c r="R29" i="1" s="1"/>
  <c r="S29" i="1"/>
  <c r="T29" i="1" s="1"/>
  <c r="C30" i="1"/>
  <c r="D30" i="1"/>
  <c r="E30" i="1" s="1"/>
  <c r="J30" i="1"/>
  <c r="K30" i="1"/>
  <c r="N30" i="1"/>
  <c r="C31" i="1"/>
  <c r="D31" i="1"/>
  <c r="E31" i="1" s="1"/>
  <c r="J31" i="1"/>
  <c r="J33" i="1" s="1"/>
  <c r="K31" i="1"/>
  <c r="L31" i="1"/>
  <c r="O31" i="1"/>
  <c r="P31" i="1" s="1"/>
  <c r="J32" i="1"/>
  <c r="L32" i="1"/>
  <c r="N32" i="1"/>
  <c r="L33" i="1"/>
  <c r="N33" i="1"/>
  <c r="G34" i="1"/>
  <c r="H34" i="1" s="1"/>
  <c r="K34" i="1"/>
  <c r="Q34" i="1" s="1"/>
  <c r="M34" i="1"/>
  <c r="S34" i="1"/>
  <c r="T34" i="1" s="1"/>
  <c r="E35" i="1"/>
  <c r="H35" i="1"/>
  <c r="K35" i="1"/>
  <c r="M35" i="1"/>
  <c r="P35" i="1"/>
  <c r="Q35" i="1"/>
  <c r="R35" i="1" s="1"/>
  <c r="S35" i="1"/>
  <c r="T35" i="1"/>
  <c r="G36" i="1"/>
  <c r="H36" i="1" s="1"/>
  <c r="K36" i="1"/>
  <c r="K40" i="1" s="1"/>
  <c r="L36" i="1"/>
  <c r="S36" i="1"/>
  <c r="T36" i="1" s="1"/>
  <c r="E37" i="1"/>
  <c r="F37" i="1"/>
  <c r="H37" i="1" s="1"/>
  <c r="K37" i="1"/>
  <c r="P37" i="1"/>
  <c r="G38" i="1"/>
  <c r="H38" i="1" s="1"/>
  <c r="K38" i="1"/>
  <c r="S38" i="1"/>
  <c r="T38" i="1"/>
  <c r="C39" i="1"/>
  <c r="E39" i="1" s="1"/>
  <c r="H39" i="1"/>
  <c r="K39" i="1"/>
  <c r="L39" i="1"/>
  <c r="M39" i="1" s="1"/>
  <c r="S39" i="1"/>
  <c r="T39" i="1" s="1"/>
  <c r="C40" i="1"/>
  <c r="D40" i="1"/>
  <c r="J40" i="1"/>
  <c r="N40" i="1"/>
  <c r="N42" i="1" s="1"/>
  <c r="N44" i="1" s="1"/>
  <c r="O40" i="1"/>
  <c r="D41" i="1"/>
  <c r="G41" i="1"/>
  <c r="J41" i="1"/>
  <c r="L41" i="1"/>
  <c r="N41" i="1"/>
  <c r="N43" i="1" s="1"/>
  <c r="N45" i="1" s="1"/>
  <c r="O41" i="1"/>
  <c r="P41" i="1" s="1"/>
  <c r="J42" i="1"/>
  <c r="J44" i="1" s="1"/>
  <c r="J43" i="1"/>
  <c r="L43" i="1"/>
  <c r="L45" i="1" s="1"/>
  <c r="J45" i="1"/>
  <c r="S31" i="1" l="1"/>
  <c r="T25" i="1"/>
  <c r="T31" i="1" s="1"/>
  <c r="K42" i="1"/>
  <c r="K44" i="1" s="1"/>
  <c r="F41" i="1"/>
  <c r="M37" i="1"/>
  <c r="Q37" i="1" s="1"/>
  <c r="C42" i="1"/>
  <c r="Q24" i="1"/>
  <c r="R24" i="1" s="1"/>
  <c r="R30" i="1" s="1"/>
  <c r="C22" i="1"/>
  <c r="K23" i="1"/>
  <c r="K33" i="1" s="1"/>
  <c r="K22" i="1"/>
  <c r="K32" i="1" s="1"/>
  <c r="E22" i="1"/>
  <c r="O43" i="1"/>
  <c r="M41" i="1"/>
  <c r="S37" i="1"/>
  <c r="D33" i="1"/>
  <c r="D32" i="1"/>
  <c r="G30" i="1"/>
  <c r="M25" i="1"/>
  <c r="E23" i="1"/>
  <c r="E21" i="1"/>
  <c r="S18" i="1"/>
  <c r="T18" i="1" s="1"/>
  <c r="F23" i="1"/>
  <c r="F33" i="1" s="1"/>
  <c r="Q14" i="1"/>
  <c r="E13" i="1"/>
  <c r="Q39" i="1"/>
  <c r="R39" i="1" s="1"/>
  <c r="F30" i="1"/>
  <c r="Q28" i="1"/>
  <c r="R28" i="1" s="1"/>
  <c r="Q26" i="1"/>
  <c r="R26" i="1" s="1"/>
  <c r="T30" i="1"/>
  <c r="T42" i="1" s="1"/>
  <c r="O23" i="1"/>
  <c r="P23" i="1" s="1"/>
  <c r="Q19" i="1"/>
  <c r="R19" i="1" s="1"/>
  <c r="M18" i="1"/>
  <c r="Q18" i="1" s="1"/>
  <c r="T13" i="1"/>
  <c r="G12" i="1"/>
  <c r="K41" i="1"/>
  <c r="K43" i="1" s="1"/>
  <c r="K45" i="1" s="1"/>
  <c r="M36" i="1"/>
  <c r="L38" i="1"/>
  <c r="R34" i="1"/>
  <c r="Q30" i="1"/>
  <c r="C44" i="1"/>
  <c r="R7" i="1"/>
  <c r="T40" i="1"/>
  <c r="H33" i="1"/>
  <c r="T12" i="1"/>
  <c r="S40" i="1"/>
  <c r="H41" i="1"/>
  <c r="H43" i="1" s="1"/>
  <c r="H45" i="1" s="1"/>
  <c r="E33" i="1"/>
  <c r="H30" i="1"/>
  <c r="R14" i="1"/>
  <c r="F40" i="1"/>
  <c r="D42" i="1"/>
  <c r="E42" i="1" s="1"/>
  <c r="G20" i="1"/>
  <c r="H14" i="1"/>
  <c r="D44" i="1"/>
  <c r="C32" i="1"/>
  <c r="E32" i="1" s="1"/>
  <c r="G31" i="1"/>
  <c r="G43" i="1" s="1"/>
  <c r="G45" i="1" s="1"/>
  <c r="H18" i="1"/>
  <c r="S16" i="1"/>
  <c r="M12" i="1"/>
  <c r="F12" i="1"/>
  <c r="Q9" i="1"/>
  <c r="R9" i="1" s="1"/>
  <c r="Q8" i="1"/>
  <c r="R8" i="1" s="1"/>
  <c r="D43" i="1"/>
  <c r="P43" i="1" s="1"/>
  <c r="C41" i="1"/>
  <c r="C43" i="1" s="1"/>
  <c r="O33" i="1"/>
  <c r="P33" i="1" s="1"/>
  <c r="F31" i="1"/>
  <c r="H16" i="1"/>
  <c r="S15" i="1"/>
  <c r="M15" i="1"/>
  <c r="S12" i="1"/>
  <c r="Q6" i="1"/>
  <c r="H6" i="1"/>
  <c r="H12" i="1" s="1"/>
  <c r="D45" i="1"/>
  <c r="S30" i="1"/>
  <c r="M30" i="1"/>
  <c r="M20" i="1"/>
  <c r="F20" i="1"/>
  <c r="F22" i="1" s="1"/>
  <c r="F32" i="1" s="1"/>
  <c r="R18" i="1" l="1"/>
  <c r="Q20" i="1"/>
  <c r="R37" i="1"/>
  <c r="R41" i="1" s="1"/>
  <c r="Q41" i="1"/>
  <c r="Q25" i="1"/>
  <c r="M31" i="1"/>
  <c r="M43" i="1" s="1"/>
  <c r="T37" i="1"/>
  <c r="T41" i="1" s="1"/>
  <c r="T43" i="1" s="1"/>
  <c r="S41" i="1"/>
  <c r="S43" i="1" s="1"/>
  <c r="H20" i="1"/>
  <c r="O45" i="1"/>
  <c r="P45" i="1" s="1"/>
  <c r="R13" i="1"/>
  <c r="R20" i="1"/>
  <c r="G22" i="1"/>
  <c r="G32" i="1" s="1"/>
  <c r="T16" i="1"/>
  <c r="T20" i="1" s="1"/>
  <c r="T22" i="1" s="1"/>
  <c r="S20" i="1"/>
  <c r="S21" i="1"/>
  <c r="S23" i="1" s="1"/>
  <c r="T15" i="1"/>
  <c r="T21" i="1" s="1"/>
  <c r="T23" i="1" s="1"/>
  <c r="T33" i="1" s="1"/>
  <c r="Q13" i="1"/>
  <c r="M21" i="1"/>
  <c r="M23" i="1" s="1"/>
  <c r="Q15" i="1"/>
  <c r="H22" i="1"/>
  <c r="H32" i="1" s="1"/>
  <c r="C45" i="1"/>
  <c r="E45" i="1" s="1"/>
  <c r="F43" i="1"/>
  <c r="F45" i="1" s="1"/>
  <c r="R6" i="1"/>
  <c r="R12" i="1" s="1"/>
  <c r="Q12" i="1"/>
  <c r="Q22" i="1" s="1"/>
  <c r="F42" i="1"/>
  <c r="F44" i="1" s="1"/>
  <c r="L40" i="1"/>
  <c r="L42" i="1" s="1"/>
  <c r="L44" i="1" s="1"/>
  <c r="M38" i="1"/>
  <c r="Q38" i="1" s="1"/>
  <c r="R38" i="1" s="1"/>
  <c r="S42" i="1"/>
  <c r="S22" i="1"/>
  <c r="S32" i="1" s="1"/>
  <c r="E43" i="1"/>
  <c r="M22" i="1"/>
  <c r="G40" i="1"/>
  <c r="G42" i="1" s="1"/>
  <c r="G44" i="1" s="1"/>
  <c r="H40" i="1"/>
  <c r="H42" i="1" s="1"/>
  <c r="H44" i="1" s="1"/>
  <c r="G33" i="1"/>
  <c r="Q36" i="1"/>
  <c r="M40" i="1"/>
  <c r="M42" i="1" s="1"/>
  <c r="R22" i="1" l="1"/>
  <c r="R32" i="1" s="1"/>
  <c r="R25" i="1"/>
  <c r="R31" i="1" s="1"/>
  <c r="R43" i="1" s="1"/>
  <c r="Q31" i="1"/>
  <c r="Q43" i="1" s="1"/>
  <c r="T32" i="1"/>
  <c r="T44" i="1"/>
  <c r="S44" i="1"/>
  <c r="M45" i="1"/>
  <c r="M33" i="1"/>
  <c r="M44" i="1"/>
  <c r="M32" i="1"/>
  <c r="P32" i="1" s="1"/>
  <c r="S33" i="1"/>
  <c r="S45" i="1"/>
  <c r="R15" i="1"/>
  <c r="R21" i="1" s="1"/>
  <c r="R23" i="1" s="1"/>
  <c r="Q21" i="1"/>
  <c r="Q23" i="1" s="1"/>
  <c r="R36" i="1"/>
  <c r="R40" i="1" s="1"/>
  <c r="R42" i="1" s="1"/>
  <c r="R44" i="1" s="1"/>
  <c r="Q40" i="1"/>
  <c r="Q42" i="1" s="1"/>
  <c r="Q44" i="1" s="1"/>
  <c r="Q32" i="1"/>
  <c r="T45" i="1"/>
  <c r="Q45" i="1" l="1"/>
  <c r="Q33" i="1"/>
  <c r="R33" i="1"/>
  <c r="R45" i="1"/>
</calcChain>
</file>

<file path=xl/sharedStrings.xml><?xml version="1.0" encoding="utf-8"?>
<sst xmlns="http://schemas.openxmlformats.org/spreadsheetml/2006/main" count="83" uniqueCount="44">
  <si>
    <t>ф</t>
  </si>
  <si>
    <t>п</t>
  </si>
  <si>
    <t>2019г</t>
  </si>
  <si>
    <t>2 полуг.</t>
  </si>
  <si>
    <t>4кв.</t>
  </si>
  <si>
    <t>декабрь</t>
  </si>
  <si>
    <t>ноябрь</t>
  </si>
  <si>
    <t>октябрь</t>
  </si>
  <si>
    <t>9мес.</t>
  </si>
  <si>
    <t xml:space="preserve">3кв. </t>
  </si>
  <si>
    <t>сентябрь</t>
  </si>
  <si>
    <t>август</t>
  </si>
  <si>
    <t>июль</t>
  </si>
  <si>
    <t xml:space="preserve">1 полугодие </t>
  </si>
  <si>
    <t>2кв.</t>
  </si>
  <si>
    <t>июнь</t>
  </si>
  <si>
    <t>май</t>
  </si>
  <si>
    <t>апрель</t>
  </si>
  <si>
    <t>1кв.</t>
  </si>
  <si>
    <t>март</t>
  </si>
  <si>
    <t>февраль</t>
  </si>
  <si>
    <t>январь</t>
  </si>
  <si>
    <t>с НДС,20%</t>
  </si>
  <si>
    <t>без НДС</t>
  </si>
  <si>
    <t>с НДС, 20%</t>
  </si>
  <si>
    <t>Рыночная цена (ст15/ст.4)</t>
  </si>
  <si>
    <t>итого -принято для оплаты (без НДС)</t>
  </si>
  <si>
    <t>НН</t>
  </si>
  <si>
    <t>СН 2</t>
  </si>
  <si>
    <t>Всего выручка по одноставочному тарифу</t>
  </si>
  <si>
    <t>Всего выручка по двухставочному тарифу</t>
  </si>
  <si>
    <t>Сумма на возмещение потерь, руб./МВт. Мес.</t>
  </si>
  <si>
    <t>Одноставочный тариф, руб</t>
  </si>
  <si>
    <t>Стоимость технологических потерь, руб. по 2-х ставочному тарифу</t>
  </si>
  <si>
    <t>Индивидуальный тариф на компенсацию потерь, руб./МВт.ч</t>
  </si>
  <si>
    <t>Содержание сетей, руб.</t>
  </si>
  <si>
    <t>Индивидуальный тариф на содержание сетей, руб./МВт.мес</t>
  </si>
  <si>
    <t>Заявленная мощность МВт</t>
  </si>
  <si>
    <t>в том числе по уровням напряжения</t>
  </si>
  <si>
    <t>Передача эл. энергии, тыс.кВт.ч</t>
  </si>
  <si>
    <t>Потери</t>
  </si>
  <si>
    <t>Покупка</t>
  </si>
  <si>
    <t>Отчетный период</t>
  </si>
  <si>
    <t>ПЛАН-ФАКТ  отпуска (передачи) электроэнергии потребителям по сетям предприятия на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</si>
</sst>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0000"/>
    <numFmt numFmtId="165" formatCode="0.0000"/>
    <numFmt numFmtId="166" formatCode="#,##0.000"/>
    <numFmt numFmtId="167" formatCode="#,##0.000\ _₽"/>
    <numFmt numFmtId="168" formatCode="0.000%"/>
    <numFmt numFmtId="169" formatCode="_-* #,##0.00_р_._-;\-* #,##0.00_р_._-;_-* &quot;-&quot;??_р_._-;_-@_-"/>
    <numFmt numFmtId="170" formatCode="#,##0.00\ _₽"/>
    <numFmt numFmtId="171" formatCode="#,##0.00000"/>
    <numFmt numFmtId="172" formatCode="0.000"/>
    <numFmt numFmtId="173" formatCode="#,##0.0"/>
    <numFmt numFmtId="174" formatCode="0.0000%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18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3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 vertical="center"/>
    </xf>
    <xf numFmtId="166" fontId="3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 vertical="center" textRotation="255"/>
    </xf>
    <xf numFmtId="0" fontId="3" fillId="2" borderId="0" xfId="0" applyFont="1" applyFill="1"/>
    <xf numFmtId="4" fontId="3" fillId="2" borderId="2" xfId="0" applyNumberFormat="1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/>
    </xf>
    <xf numFmtId="169" fontId="3" fillId="2" borderId="2" xfId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70" fontId="3" fillId="2" borderId="2" xfId="0" applyNumberFormat="1" applyFont="1" applyFill="1" applyBorder="1" applyAlignment="1">
      <alignment horizontal="center"/>
    </xf>
    <xf numFmtId="167" fontId="3" fillId="2" borderId="2" xfId="0" applyNumberFormat="1" applyFont="1" applyFill="1" applyBorder="1" applyAlignment="1">
      <alignment horizontal="center"/>
    </xf>
    <xf numFmtId="10" fontId="3" fillId="2" borderId="2" xfId="0" applyNumberFormat="1" applyFont="1" applyFill="1" applyBorder="1" applyAlignment="1">
      <alignment horizontal="center"/>
    </xf>
    <xf numFmtId="166" fontId="4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/>
    <xf numFmtId="168" fontId="3" fillId="2" borderId="2" xfId="0" applyNumberFormat="1" applyFont="1" applyFill="1" applyBorder="1" applyAlignment="1">
      <alignment horizontal="center"/>
    </xf>
    <xf numFmtId="0" fontId="4" fillId="5" borderId="0" xfId="0" applyFont="1" applyFill="1"/>
    <xf numFmtId="4" fontId="4" fillId="5" borderId="2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center"/>
    </xf>
    <xf numFmtId="4" fontId="3" fillId="5" borderId="2" xfId="0" applyNumberFormat="1" applyFont="1" applyFill="1" applyBorder="1" applyAlignment="1">
      <alignment horizontal="center"/>
    </xf>
    <xf numFmtId="4" fontId="3" fillId="5" borderId="2" xfId="0" applyNumberFormat="1" applyFont="1" applyFill="1" applyBorder="1" applyAlignment="1">
      <alignment horizontal="center" vertical="center"/>
    </xf>
    <xf numFmtId="171" fontId="4" fillId="5" borderId="2" xfId="0" applyNumberFormat="1" applyFont="1" applyFill="1" applyBorder="1" applyAlignment="1">
      <alignment horizontal="center"/>
    </xf>
    <xf numFmtId="164" fontId="4" fillId="5" borderId="2" xfId="0" applyNumberFormat="1" applyFont="1" applyFill="1" applyBorder="1" applyAlignment="1">
      <alignment horizontal="center"/>
    </xf>
    <xf numFmtId="165" fontId="2" fillId="5" borderId="2" xfId="0" applyNumberFormat="1" applyFont="1" applyFill="1" applyBorder="1" applyAlignment="1">
      <alignment horizontal="center"/>
    </xf>
    <xf numFmtId="10" fontId="3" fillId="5" borderId="2" xfId="0" applyNumberFormat="1" applyFont="1" applyFill="1" applyBorder="1" applyAlignment="1">
      <alignment horizontal="center"/>
    </xf>
    <xf numFmtId="167" fontId="4" fillId="5" borderId="2" xfId="0" applyNumberFormat="1" applyFont="1" applyFill="1" applyBorder="1" applyAlignment="1">
      <alignment horizontal="center" vertical="center"/>
    </xf>
    <xf numFmtId="166" fontId="4" fillId="5" borderId="2" xfId="0" applyNumberFormat="1" applyFont="1" applyFill="1" applyBorder="1" applyAlignment="1">
      <alignment horizontal="center" vertical="center"/>
    </xf>
    <xf numFmtId="4" fontId="3" fillId="5" borderId="2" xfId="0" applyNumberFormat="1" applyFont="1" applyFill="1" applyBorder="1" applyAlignment="1">
      <alignment horizontal="center" vertical="center" textRotation="255"/>
    </xf>
    <xf numFmtId="0" fontId="4" fillId="5" borderId="2" xfId="0" applyFont="1" applyFill="1" applyBorder="1" applyAlignment="1">
      <alignment horizontal="right"/>
    </xf>
    <xf numFmtId="0" fontId="5" fillId="5" borderId="0" xfId="0" applyFont="1" applyFill="1"/>
    <xf numFmtId="169" fontId="4" fillId="5" borderId="2" xfId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center" vertical="center" textRotation="255"/>
    </xf>
    <xf numFmtId="0" fontId="4" fillId="5" borderId="2" xfId="0" applyFont="1" applyFill="1" applyBorder="1"/>
    <xf numFmtId="0" fontId="4" fillId="4" borderId="0" xfId="0" applyFont="1" applyFill="1"/>
    <xf numFmtId="4" fontId="4" fillId="4" borderId="2" xfId="0" applyNumberFormat="1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/>
    </xf>
    <xf numFmtId="169" fontId="4" fillId="4" borderId="2" xfId="1" applyFont="1" applyFill="1" applyBorder="1" applyAlignment="1">
      <alignment horizontal="center"/>
    </xf>
    <xf numFmtId="171" fontId="4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166" fontId="4" fillId="4" borderId="2" xfId="0" applyNumberFormat="1" applyFont="1" applyFill="1" applyBorder="1" applyAlignment="1">
      <alignment horizontal="center" vertical="center"/>
    </xf>
    <xf numFmtId="168" fontId="4" fillId="4" borderId="2" xfId="0" applyNumberFormat="1" applyFont="1" applyFill="1" applyBorder="1" applyAlignment="1">
      <alignment horizontal="center"/>
    </xf>
    <xf numFmtId="4" fontId="4" fillId="4" borderId="2" xfId="0" applyNumberFormat="1" applyFont="1" applyFill="1" applyBorder="1" applyAlignment="1">
      <alignment horizontal="center" vertical="center" textRotation="255"/>
    </xf>
    <xf numFmtId="0" fontId="4" fillId="4" borderId="2" xfId="0" applyFont="1" applyFill="1" applyBorder="1" applyAlignment="1">
      <alignment horizontal="right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/>
    <xf numFmtId="0" fontId="3" fillId="6" borderId="0" xfId="0" applyFont="1" applyFill="1"/>
    <xf numFmtId="4" fontId="4" fillId="6" borderId="2" xfId="0" applyNumberFormat="1" applyFont="1" applyFill="1" applyBorder="1" applyAlignment="1">
      <alignment horizontal="center"/>
    </xf>
    <xf numFmtId="4" fontId="3" fillId="6" borderId="2" xfId="0" applyNumberFormat="1" applyFont="1" applyFill="1" applyBorder="1" applyAlignment="1">
      <alignment horizontal="center"/>
    </xf>
    <xf numFmtId="4" fontId="3" fillId="6" borderId="2" xfId="0" applyNumberFormat="1" applyFont="1" applyFill="1" applyBorder="1" applyAlignment="1">
      <alignment horizontal="center" vertical="center"/>
    </xf>
    <xf numFmtId="169" fontId="3" fillId="6" borderId="2" xfId="1" applyFont="1" applyFill="1" applyBorder="1" applyAlignment="1">
      <alignment horizontal="center"/>
    </xf>
    <xf numFmtId="171" fontId="4" fillId="6" borderId="2" xfId="0" applyNumberFormat="1" applyFont="1" applyFill="1" applyBorder="1" applyAlignment="1">
      <alignment horizontal="center"/>
    </xf>
    <xf numFmtId="4" fontId="2" fillId="6" borderId="2" xfId="0" applyNumberFormat="1" applyFont="1" applyFill="1" applyBorder="1" applyAlignment="1">
      <alignment horizontal="center"/>
    </xf>
    <xf numFmtId="164" fontId="2" fillId="6" borderId="2" xfId="0" applyNumberFormat="1" applyFont="1" applyFill="1" applyBorder="1" applyAlignment="1">
      <alignment horizontal="center"/>
    </xf>
    <xf numFmtId="165" fontId="2" fillId="6" borderId="2" xfId="0" applyNumberFormat="1" applyFont="1" applyFill="1" applyBorder="1" applyAlignment="1">
      <alignment horizontal="center"/>
    </xf>
    <xf numFmtId="168" fontId="2" fillId="6" borderId="2" xfId="0" applyNumberFormat="1" applyFont="1" applyFill="1" applyBorder="1" applyAlignment="1">
      <alignment horizontal="center"/>
    </xf>
    <xf numFmtId="167" fontId="3" fillId="6" borderId="2" xfId="0" applyNumberFormat="1" applyFont="1" applyFill="1" applyBorder="1" applyAlignment="1">
      <alignment horizontal="center"/>
    </xf>
    <xf numFmtId="166" fontId="4" fillId="6" borderId="2" xfId="0" applyNumberFormat="1" applyFont="1" applyFill="1" applyBorder="1" applyAlignment="1">
      <alignment horizontal="center" vertical="center"/>
    </xf>
    <xf numFmtId="4" fontId="3" fillId="6" borderId="2" xfId="0" applyNumberFormat="1" applyFont="1" applyFill="1" applyBorder="1" applyAlignment="1">
      <alignment horizontal="center" vertical="center" textRotation="255"/>
    </xf>
    <xf numFmtId="17" fontId="3" fillId="6" borderId="2" xfId="0" applyNumberFormat="1" applyFont="1" applyFill="1" applyBorder="1"/>
    <xf numFmtId="0" fontId="2" fillId="6" borderId="0" xfId="0" applyFont="1" applyFill="1"/>
    <xf numFmtId="4" fontId="5" fillId="6" borderId="2" xfId="0" applyNumberFormat="1" applyFont="1" applyFill="1" applyBorder="1" applyAlignment="1">
      <alignment horizontal="center"/>
    </xf>
    <xf numFmtId="4" fontId="2" fillId="6" borderId="2" xfId="0" applyNumberFormat="1" applyFont="1" applyFill="1" applyBorder="1" applyAlignment="1">
      <alignment horizontal="center" vertical="center"/>
    </xf>
    <xf numFmtId="169" fontId="2" fillId="6" borderId="2" xfId="1" applyFont="1" applyFill="1" applyBorder="1" applyAlignment="1">
      <alignment horizontal="center"/>
    </xf>
    <xf numFmtId="167" fontId="2" fillId="6" borderId="2" xfId="0" applyNumberFormat="1" applyFont="1" applyFill="1" applyBorder="1" applyAlignment="1">
      <alignment horizontal="center" vertical="center"/>
    </xf>
    <xf numFmtId="166" fontId="2" fillId="6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 textRotation="255"/>
    </xf>
    <xf numFmtId="0" fontId="2" fillId="6" borderId="2" xfId="0" applyFont="1" applyFill="1" applyBorder="1"/>
    <xf numFmtId="166" fontId="3" fillId="6" borderId="2" xfId="0" applyNumberFormat="1" applyFont="1" applyFill="1" applyBorder="1" applyAlignment="1">
      <alignment horizontal="center" vertical="center"/>
    </xf>
    <xf numFmtId="164" fontId="3" fillId="6" borderId="2" xfId="0" applyNumberFormat="1" applyFont="1" applyFill="1" applyBorder="1" applyAlignment="1">
      <alignment horizontal="center"/>
    </xf>
    <xf numFmtId="165" fontId="3" fillId="6" borderId="2" xfId="0" applyNumberFormat="1" applyFont="1" applyFill="1" applyBorder="1" applyAlignment="1">
      <alignment horizontal="center"/>
    </xf>
    <xf numFmtId="10" fontId="3" fillId="6" borderId="2" xfId="0" applyNumberFormat="1" applyFont="1" applyFill="1" applyBorder="1" applyAlignment="1">
      <alignment horizontal="center"/>
    </xf>
    <xf numFmtId="171" fontId="5" fillId="6" borderId="2" xfId="0" applyNumberFormat="1" applyFont="1" applyFill="1" applyBorder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0" fontId="3" fillId="7" borderId="0" xfId="0" applyFont="1" applyFill="1"/>
    <xf numFmtId="4" fontId="4" fillId="7" borderId="2" xfId="0" applyNumberFormat="1" applyFont="1" applyFill="1" applyBorder="1" applyAlignment="1">
      <alignment horizontal="center" vertical="center"/>
    </xf>
    <xf numFmtId="4" fontId="4" fillId="7" borderId="2" xfId="0" applyNumberFormat="1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/>
    </xf>
    <xf numFmtId="169" fontId="4" fillId="7" borderId="2" xfId="1" applyFont="1" applyFill="1" applyBorder="1" applyAlignment="1">
      <alignment horizontal="center"/>
    </xf>
    <xf numFmtId="164" fontId="4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168" fontId="4" fillId="7" borderId="2" xfId="0" applyNumberFormat="1" applyFont="1" applyFill="1" applyBorder="1" applyAlignment="1">
      <alignment horizontal="center"/>
    </xf>
    <xf numFmtId="166" fontId="4" fillId="7" borderId="2" xfId="0" applyNumberFormat="1" applyFont="1" applyFill="1" applyBorder="1" applyAlignment="1">
      <alignment horizontal="center" vertical="center"/>
    </xf>
    <xf numFmtId="4" fontId="4" fillId="7" borderId="2" xfId="0" applyNumberFormat="1" applyFont="1" applyFill="1" applyBorder="1" applyAlignment="1">
      <alignment horizontal="center" vertical="center" textRotation="255"/>
    </xf>
    <xf numFmtId="0" fontId="3" fillId="7" borderId="2" xfId="0" applyFont="1" applyFill="1" applyBorder="1"/>
    <xf numFmtId="0" fontId="4" fillId="7" borderId="0" xfId="0" applyFont="1" applyFill="1"/>
    <xf numFmtId="167" fontId="4" fillId="7" borderId="2" xfId="0" applyNumberFormat="1" applyFont="1" applyFill="1" applyBorder="1" applyAlignment="1">
      <alignment horizontal="center" vertical="center"/>
    </xf>
    <xf numFmtId="0" fontId="4" fillId="7" borderId="2" xfId="0" applyFont="1" applyFill="1" applyBorder="1"/>
    <xf numFmtId="0" fontId="4" fillId="2" borderId="0" xfId="0" applyFont="1" applyFill="1"/>
    <xf numFmtId="165" fontId="4" fillId="4" borderId="2" xfId="0" applyNumberFormat="1" applyFont="1" applyFill="1" applyBorder="1" applyAlignment="1">
      <alignment horizontal="center"/>
    </xf>
    <xf numFmtId="166" fontId="4" fillId="4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center" vertical="center" textRotation="255"/>
    </xf>
    <xf numFmtId="2" fontId="4" fillId="4" borderId="2" xfId="0" applyNumberFormat="1" applyFont="1" applyFill="1" applyBorder="1" applyAlignment="1">
      <alignment horizontal="center"/>
    </xf>
    <xf numFmtId="0" fontId="3" fillId="4" borderId="2" xfId="0" applyFont="1" applyFill="1" applyBorder="1"/>
    <xf numFmtId="171" fontId="3" fillId="6" borderId="2" xfId="0" applyNumberFormat="1" applyFont="1" applyFill="1" applyBorder="1" applyAlignment="1">
      <alignment horizontal="center"/>
    </xf>
    <xf numFmtId="171" fontId="2" fillId="6" borderId="2" xfId="0" applyNumberFormat="1" applyFont="1" applyFill="1" applyBorder="1" applyAlignment="1">
      <alignment horizontal="center"/>
    </xf>
    <xf numFmtId="166" fontId="2" fillId="6" borderId="2" xfId="0" applyNumberFormat="1" applyFont="1" applyFill="1" applyBorder="1" applyAlignment="1">
      <alignment horizontal="center"/>
    </xf>
    <xf numFmtId="166" fontId="3" fillId="6" borderId="2" xfId="0" applyNumberFormat="1" applyFont="1" applyFill="1" applyBorder="1" applyAlignment="1">
      <alignment horizontal="center"/>
    </xf>
    <xf numFmtId="17" fontId="4" fillId="6" borderId="2" xfId="0" applyNumberFormat="1" applyFont="1" applyFill="1" applyBorder="1"/>
    <xf numFmtId="0" fontId="4" fillId="8" borderId="0" xfId="0" applyFont="1" applyFill="1"/>
    <xf numFmtId="4" fontId="4" fillId="3" borderId="2" xfId="0" applyNumberFormat="1" applyFont="1" applyFill="1" applyBorder="1" applyAlignment="1">
      <alignment horizontal="center" vertical="center"/>
    </xf>
    <xf numFmtId="4" fontId="4" fillId="3" borderId="2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169" fontId="4" fillId="3" borderId="2" xfId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6" fontId="4" fillId="3" borderId="2" xfId="0" applyNumberFormat="1" applyFont="1" applyFill="1" applyBorder="1" applyAlignment="1">
      <alignment horizontal="center" vertical="center"/>
    </xf>
    <xf numFmtId="168" fontId="4" fillId="3" borderId="2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 vertical="center" textRotation="255"/>
    </xf>
    <xf numFmtId="0" fontId="4" fillId="3" borderId="2" xfId="0" applyFont="1" applyFill="1" applyBorder="1"/>
    <xf numFmtId="167" fontId="4" fillId="3" borderId="2" xfId="0" applyNumberFormat="1" applyFont="1" applyFill="1" applyBorder="1" applyAlignment="1">
      <alignment horizontal="center" vertical="center"/>
    </xf>
    <xf numFmtId="0" fontId="3" fillId="9" borderId="0" xfId="0" applyFont="1" applyFill="1"/>
    <xf numFmtId="4" fontId="4" fillId="9" borderId="2" xfId="0" applyNumberFormat="1" applyFont="1" applyFill="1" applyBorder="1" applyAlignment="1">
      <alignment horizontal="center" vertical="center"/>
    </xf>
    <xf numFmtId="4" fontId="4" fillId="9" borderId="2" xfId="0" applyNumberFormat="1" applyFont="1" applyFill="1" applyBorder="1" applyAlignment="1">
      <alignment horizontal="center"/>
    </xf>
    <xf numFmtId="2" fontId="4" fillId="9" borderId="2" xfId="0" applyNumberFormat="1" applyFont="1" applyFill="1" applyBorder="1" applyAlignment="1">
      <alignment horizontal="center"/>
    </xf>
    <xf numFmtId="169" fontId="4" fillId="9" borderId="2" xfId="1" applyFont="1" applyFill="1" applyBorder="1" applyAlignment="1">
      <alignment horizontal="center"/>
    </xf>
    <xf numFmtId="164" fontId="4" fillId="9" borderId="2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168" fontId="4" fillId="9" borderId="2" xfId="0" applyNumberFormat="1" applyFont="1" applyFill="1" applyBorder="1" applyAlignment="1">
      <alignment horizontal="center"/>
    </xf>
    <xf numFmtId="166" fontId="4" fillId="9" borderId="2" xfId="0" applyNumberFormat="1" applyFont="1" applyFill="1" applyBorder="1" applyAlignment="1">
      <alignment horizontal="center" vertical="center"/>
    </xf>
    <xf numFmtId="4" fontId="3" fillId="9" borderId="2" xfId="0" applyNumberFormat="1" applyFont="1" applyFill="1" applyBorder="1" applyAlignment="1">
      <alignment horizontal="center" vertical="center" textRotation="255"/>
    </xf>
    <xf numFmtId="17" fontId="3" fillId="9" borderId="2" xfId="0" applyNumberFormat="1" applyFont="1" applyFill="1" applyBorder="1"/>
    <xf numFmtId="171" fontId="4" fillId="9" borderId="2" xfId="0" applyNumberFormat="1" applyFont="1" applyFill="1" applyBorder="1" applyAlignment="1">
      <alignment horizontal="center" vertical="center"/>
    </xf>
    <xf numFmtId="0" fontId="3" fillId="9" borderId="2" xfId="0" applyFont="1" applyFill="1" applyBorder="1"/>
    <xf numFmtId="2" fontId="3" fillId="6" borderId="2" xfId="0" applyNumberFormat="1" applyFont="1" applyFill="1" applyBorder="1" applyAlignment="1">
      <alignment horizontal="center"/>
    </xf>
    <xf numFmtId="17" fontId="4" fillId="6" borderId="2" xfId="0" applyNumberFormat="1" applyFont="1" applyFill="1" applyBorder="1" applyAlignment="1">
      <alignment horizontal="right"/>
    </xf>
    <xf numFmtId="171" fontId="2" fillId="6" borderId="2" xfId="0" applyNumberFormat="1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/>
    </xf>
    <xf numFmtId="4" fontId="3" fillId="6" borderId="0" xfId="0" applyNumberFormat="1" applyFont="1" applyFill="1"/>
    <xf numFmtId="4" fontId="2" fillId="6" borderId="0" xfId="0" applyNumberFormat="1" applyFont="1" applyFill="1"/>
    <xf numFmtId="4" fontId="2" fillId="6" borderId="2" xfId="0" applyNumberFormat="1" applyFont="1" applyFill="1" applyBorder="1"/>
    <xf numFmtId="167" fontId="2" fillId="6" borderId="2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right"/>
    </xf>
    <xf numFmtId="167" fontId="4" fillId="9" borderId="2" xfId="0" applyNumberFormat="1" applyFont="1" applyFill="1" applyBorder="1" applyAlignment="1">
      <alignment horizontal="center" vertical="center"/>
    </xf>
    <xf numFmtId="172" fontId="3" fillId="6" borderId="2" xfId="0" applyNumberFormat="1" applyFont="1" applyFill="1" applyBorder="1" applyAlignment="1">
      <alignment horizontal="center"/>
    </xf>
    <xf numFmtId="173" fontId="2" fillId="6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top"/>
    </xf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164" fontId="2" fillId="0" borderId="2" xfId="0" applyNumberFormat="1" applyFont="1" applyFill="1" applyBorder="1" applyAlignment="1">
      <alignment horizontal="center" vertical="top" wrapText="1"/>
    </xf>
    <xf numFmtId="165" fontId="2" fillId="0" borderId="2" xfId="0" applyNumberFormat="1" applyFont="1" applyFill="1" applyBorder="1" applyAlignment="1">
      <alignment horizontal="center" vertical="top" wrapText="1"/>
    </xf>
    <xf numFmtId="174" fontId="6" fillId="0" borderId="2" xfId="0" applyNumberFormat="1" applyFont="1" applyFill="1" applyBorder="1" applyAlignment="1">
      <alignment vertical="top"/>
    </xf>
    <xf numFmtId="166" fontId="2" fillId="0" borderId="2" xfId="0" applyNumberFormat="1" applyFont="1" applyFill="1" applyBorder="1" applyAlignment="1">
      <alignment horizontal="center" vertical="top"/>
    </xf>
    <xf numFmtId="4" fontId="2" fillId="0" borderId="2" xfId="0" applyNumberFormat="1" applyFont="1" applyFill="1" applyBorder="1" applyAlignment="1">
      <alignment horizontal="center" vertical="center" textRotation="255"/>
    </xf>
    <xf numFmtId="0" fontId="7" fillId="0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3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165" fontId="4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top"/>
    </xf>
    <xf numFmtId="2" fontId="4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166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vertical="top"/>
    </xf>
  </cellXfs>
  <cellStyles count="2"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tabColor theme="3" tint="-0.249977111117893"/>
    <pageSetUpPr fitToPage="1"/>
  </sheetPr>
  <dimension ref="A1:T48"/>
  <sheetViews>
    <sheetView tabSelected="1" view="pageBreakPreview" zoomScale="106" zoomScaleNormal="100" zoomScaleSheetLayoutView="106" workbookViewId="0">
      <selection activeCell="D55" sqref="D55"/>
    </sheetView>
  </sheetViews>
  <sheetFormatPr defaultColWidth="14.7109375" defaultRowHeight="12.75" x14ac:dyDescent="0.2"/>
  <cols>
    <col min="1" max="1" width="11.7109375" style="1" customWidth="1"/>
    <col min="2" max="2" width="6" style="1" customWidth="1"/>
    <col min="3" max="3" width="15" style="10" customWidth="1"/>
    <col min="4" max="4" width="15" style="4" customWidth="1"/>
    <col min="5" max="5" width="15" style="9" customWidth="1"/>
    <col min="6" max="8" width="15" style="8" customWidth="1"/>
    <col min="9" max="9" width="10.5703125" style="7" customWidth="1"/>
    <col min="10" max="10" width="16.140625" style="6" customWidth="1"/>
    <col min="11" max="11" width="17.7109375" style="5" customWidth="1"/>
    <col min="12" max="12" width="10.140625" style="3" customWidth="1"/>
    <col min="13" max="13" width="16" style="3" customWidth="1"/>
    <col min="14" max="14" width="10.85546875" style="3" customWidth="1"/>
    <col min="15" max="15" width="15" style="3" customWidth="1"/>
    <col min="16" max="16" width="11.5703125" style="3" customWidth="1"/>
    <col min="17" max="18" width="15" style="4" customWidth="1"/>
    <col min="19" max="19" width="15" style="3" customWidth="1"/>
    <col min="20" max="20" width="15" style="2" customWidth="1"/>
    <col min="21" max="16384" width="14.7109375" style="1"/>
  </cols>
  <sheetData>
    <row r="1" spans="1:20" ht="30.75" customHeight="1" x14ac:dyDescent="0.25">
      <c r="A1" s="187" t="s">
        <v>43</v>
      </c>
      <c r="B1" s="186"/>
      <c r="C1" s="185"/>
      <c r="D1" s="184"/>
      <c r="E1" s="183"/>
      <c r="F1" s="182"/>
      <c r="G1" s="182"/>
      <c r="H1" s="182"/>
      <c r="K1" s="1"/>
      <c r="L1" s="2"/>
      <c r="M1" s="2"/>
      <c r="N1" s="2"/>
      <c r="O1" s="2"/>
      <c r="P1" s="2"/>
      <c r="S1" s="2"/>
    </row>
    <row r="2" spans="1:20" s="146" customFormat="1" ht="36" customHeight="1" x14ac:dyDescent="0.2">
      <c r="A2" s="181" t="s">
        <v>42</v>
      </c>
      <c r="B2" s="180"/>
      <c r="C2" s="179" t="s">
        <v>41</v>
      </c>
      <c r="D2" s="178" t="s">
        <v>40</v>
      </c>
      <c r="E2" s="177"/>
      <c r="F2" s="176" t="s">
        <v>39</v>
      </c>
      <c r="G2" s="175" t="s">
        <v>38</v>
      </c>
      <c r="H2" s="174"/>
      <c r="I2" s="161" t="s">
        <v>37</v>
      </c>
      <c r="J2" s="160" t="s">
        <v>36</v>
      </c>
      <c r="K2" s="173" t="s">
        <v>35</v>
      </c>
      <c r="L2" s="173" t="s">
        <v>34</v>
      </c>
      <c r="M2" s="173" t="s">
        <v>33</v>
      </c>
      <c r="N2" s="173" t="s">
        <v>32</v>
      </c>
      <c r="O2" s="172" t="s">
        <v>31</v>
      </c>
      <c r="P2" s="171"/>
      <c r="Q2" s="170" t="s">
        <v>30</v>
      </c>
      <c r="R2" s="169"/>
      <c r="S2" s="170" t="s">
        <v>29</v>
      </c>
      <c r="T2" s="169"/>
    </row>
    <row r="3" spans="1:20" s="146" customFormat="1" ht="80.25" customHeight="1" x14ac:dyDescent="0.2">
      <c r="A3" s="168"/>
      <c r="B3" s="167"/>
      <c r="C3" s="166"/>
      <c r="D3" s="165"/>
      <c r="E3" s="164"/>
      <c r="F3" s="163"/>
      <c r="G3" s="162" t="s">
        <v>28</v>
      </c>
      <c r="H3" s="162" t="s">
        <v>27</v>
      </c>
      <c r="I3" s="161"/>
      <c r="J3" s="160"/>
      <c r="K3" s="159"/>
      <c r="L3" s="159"/>
      <c r="M3" s="159"/>
      <c r="N3" s="159"/>
      <c r="O3" s="158" t="s">
        <v>26</v>
      </c>
      <c r="P3" s="158" t="s">
        <v>25</v>
      </c>
      <c r="Q3" s="157" t="s">
        <v>23</v>
      </c>
      <c r="R3" s="157" t="s">
        <v>24</v>
      </c>
      <c r="S3" s="156" t="s">
        <v>23</v>
      </c>
      <c r="T3" s="156" t="s">
        <v>22</v>
      </c>
    </row>
    <row r="4" spans="1:20" s="146" customFormat="1" ht="15" customHeight="1" x14ac:dyDescent="0.2">
      <c r="A4" s="155">
        <v>1</v>
      </c>
      <c r="B4" s="155">
        <v>2</v>
      </c>
      <c r="C4" s="155">
        <v>3</v>
      </c>
      <c r="D4" s="155">
        <v>4</v>
      </c>
      <c r="E4" s="155">
        <v>5</v>
      </c>
      <c r="F4" s="155">
        <v>6</v>
      </c>
      <c r="G4" s="155">
        <v>7</v>
      </c>
      <c r="H4" s="155">
        <v>8</v>
      </c>
      <c r="I4" s="155">
        <v>9</v>
      </c>
      <c r="J4" s="155">
        <v>10</v>
      </c>
      <c r="K4" s="155">
        <v>11</v>
      </c>
      <c r="L4" s="155">
        <v>12</v>
      </c>
      <c r="M4" s="155">
        <v>13</v>
      </c>
      <c r="N4" s="155">
        <v>14</v>
      </c>
      <c r="O4" s="155">
        <v>19</v>
      </c>
      <c r="P4" s="155">
        <v>20</v>
      </c>
      <c r="Q4" s="155">
        <v>21</v>
      </c>
      <c r="R4" s="155">
        <v>22</v>
      </c>
      <c r="S4" s="155">
        <v>23</v>
      </c>
      <c r="T4" s="155">
        <v>24</v>
      </c>
    </row>
    <row r="5" spans="1:20" s="146" customFormat="1" ht="23.25" customHeight="1" x14ac:dyDescent="0.2">
      <c r="A5" s="154">
        <v>2019</v>
      </c>
      <c r="B5" s="153"/>
      <c r="C5" s="152"/>
      <c r="D5" s="151"/>
      <c r="E5" s="151"/>
      <c r="F5" s="147"/>
      <c r="G5" s="148"/>
      <c r="H5" s="148"/>
      <c r="I5" s="150"/>
      <c r="J5" s="149"/>
      <c r="K5" s="148"/>
      <c r="L5" s="148"/>
      <c r="M5" s="148"/>
      <c r="N5" s="148"/>
      <c r="O5" s="148"/>
      <c r="P5" s="148"/>
      <c r="Q5" s="147"/>
      <c r="R5" s="148"/>
      <c r="S5" s="147"/>
      <c r="T5" s="147"/>
    </row>
    <row r="6" spans="1:20" s="70" customFormat="1" ht="15" customHeight="1" x14ac:dyDescent="0.2">
      <c r="A6" s="77" t="s">
        <v>21</v>
      </c>
      <c r="B6" s="76" t="s">
        <v>1</v>
      </c>
      <c r="C6" s="106">
        <v>19499.839899999999</v>
      </c>
      <c r="D6" s="141">
        <v>2178.7152000000001</v>
      </c>
      <c r="E6" s="65">
        <v>0.11173</v>
      </c>
      <c r="F6" s="62">
        <f>C6-D6</f>
        <v>17321.1247</v>
      </c>
      <c r="G6" s="75">
        <f>F6*0.3966</f>
        <v>6869.5580560200005</v>
      </c>
      <c r="H6" s="75">
        <f>F6-G6</f>
        <v>10451.566643980001</v>
      </c>
      <c r="I6" s="64">
        <v>29.1252</v>
      </c>
      <c r="J6" s="63">
        <v>506.47782000000001</v>
      </c>
      <c r="K6" s="62">
        <f>I6*J6*1000</f>
        <v>14751267.803064</v>
      </c>
      <c r="L6" s="63">
        <v>0.32662000000000002</v>
      </c>
      <c r="M6" s="73">
        <f>F6*L6*1000</f>
        <v>5657425.7495139996</v>
      </c>
      <c r="N6" s="137">
        <v>1353.17</v>
      </c>
      <c r="O6" s="75"/>
      <c r="P6" s="145">
        <f>M6/D6</f>
        <v>2596.6797998719608</v>
      </c>
      <c r="Q6" s="72">
        <f>K6+M6</f>
        <v>20408693.552577998</v>
      </c>
      <c r="R6" s="72">
        <f>Q6*1.2</f>
        <v>24490432.263093598</v>
      </c>
      <c r="S6" s="75">
        <f>N6*F6</f>
        <v>23438426.310299002</v>
      </c>
      <c r="T6" s="75">
        <f>S6*1.2</f>
        <v>28126111.572358802</v>
      </c>
    </row>
    <row r="7" spans="1:20" s="56" customFormat="1" ht="15" customHeight="1" x14ac:dyDescent="0.2">
      <c r="A7" s="69"/>
      <c r="B7" s="68" t="s">
        <v>0</v>
      </c>
      <c r="C7" s="107">
        <v>17926.54</v>
      </c>
      <c r="D7" s="66">
        <v>1460.93</v>
      </c>
      <c r="E7" s="81">
        <f>D7/C7</f>
        <v>8.1495369435485035E-2</v>
      </c>
      <c r="F7" s="58">
        <v>16465.61</v>
      </c>
      <c r="G7" s="134">
        <v>7139.3069999999998</v>
      </c>
      <c r="H7" s="134">
        <v>9326.3029999999999</v>
      </c>
      <c r="I7" s="80">
        <v>29.1252</v>
      </c>
      <c r="J7" s="79">
        <v>506.47782000000001</v>
      </c>
      <c r="K7" s="58">
        <f>I7*J7*1000</f>
        <v>14751267.803064</v>
      </c>
      <c r="L7" s="79">
        <v>0.32662000000000002</v>
      </c>
      <c r="M7" s="60">
        <f>F7*L7*1000</f>
        <v>5377997.5382000003</v>
      </c>
      <c r="N7" s="134">
        <v>1353.17</v>
      </c>
      <c r="O7" s="58">
        <v>3646043</v>
      </c>
      <c r="P7" s="58">
        <f>O7/D7</f>
        <v>2495.6999993155046</v>
      </c>
      <c r="Q7" s="59">
        <f>K7+M7</f>
        <v>20129265.341264002</v>
      </c>
      <c r="R7" s="59">
        <f>Q7*1.2</f>
        <v>24155118.4095168</v>
      </c>
      <c r="S7" s="78">
        <f>N7*F7</f>
        <v>22280769.483700003</v>
      </c>
      <c r="T7" s="78">
        <f>S7*1.2</f>
        <v>26736923.380440004</v>
      </c>
    </row>
    <row r="8" spans="1:20" s="70" customFormat="1" ht="15" customHeight="1" x14ac:dyDescent="0.2">
      <c r="A8" s="77" t="s">
        <v>20</v>
      </c>
      <c r="B8" s="76" t="s">
        <v>1</v>
      </c>
      <c r="C8" s="106">
        <v>17065.017599999999</v>
      </c>
      <c r="D8" s="74">
        <v>1906.6727000000001</v>
      </c>
      <c r="E8" s="65">
        <v>0.11173</v>
      </c>
      <c r="F8" s="62">
        <f>C8-D8</f>
        <v>15158.3449</v>
      </c>
      <c r="G8" s="64">
        <f>F8*0.3966</f>
        <v>6011.7995873400005</v>
      </c>
      <c r="H8" s="64">
        <f>F8-G8</f>
        <v>9146.5453126600005</v>
      </c>
      <c r="I8" s="64">
        <v>29.1252</v>
      </c>
      <c r="J8" s="63">
        <v>506.47782000000001</v>
      </c>
      <c r="K8" s="62">
        <f>I8*J8*1000</f>
        <v>14751267.803064</v>
      </c>
      <c r="L8" s="63">
        <v>0.32662000000000002</v>
      </c>
      <c r="M8" s="73">
        <f>F8*L8*1000</f>
        <v>4951018.6112380009</v>
      </c>
      <c r="N8" s="137">
        <v>1353.17</v>
      </c>
      <c r="O8" s="62"/>
      <c r="P8" s="136"/>
      <c r="Q8" s="72">
        <f>K8+M8</f>
        <v>19702286.414301999</v>
      </c>
      <c r="R8" s="72">
        <f>Q8*1.2</f>
        <v>23642743.697162397</v>
      </c>
      <c r="S8" s="75">
        <f>N8*F8</f>
        <v>20511817.568333</v>
      </c>
      <c r="T8" s="75">
        <f>S8*1.2</f>
        <v>24614181.0819996</v>
      </c>
    </row>
    <row r="9" spans="1:20" s="56" customFormat="1" ht="15" customHeight="1" x14ac:dyDescent="0.2">
      <c r="A9" s="69"/>
      <c r="B9" s="68" t="s">
        <v>0</v>
      </c>
      <c r="C9" s="107">
        <v>15830.782999999999</v>
      </c>
      <c r="D9" s="66">
        <v>473.17599999999999</v>
      </c>
      <c r="E9" s="81">
        <f>D9/C9</f>
        <v>2.9889614430315924E-2</v>
      </c>
      <c r="F9" s="107">
        <v>15357.607</v>
      </c>
      <c r="G9" s="144">
        <v>6457.5919999999996</v>
      </c>
      <c r="H9" s="144">
        <v>8900.0149999999994</v>
      </c>
      <c r="I9" s="80">
        <v>29.1252</v>
      </c>
      <c r="J9" s="79">
        <v>506.47782000000001</v>
      </c>
      <c r="K9" s="58">
        <f>I9*J9*1000</f>
        <v>14751267.803064</v>
      </c>
      <c r="L9" s="79">
        <v>0.32662000000000002</v>
      </c>
      <c r="M9" s="60">
        <f>F9*L9*1000</f>
        <v>5016101.59834</v>
      </c>
      <c r="N9" s="134">
        <v>1353.17</v>
      </c>
      <c r="O9" s="58">
        <v>1240487.67</v>
      </c>
      <c r="P9" s="58">
        <f>O9/D9</f>
        <v>2621.6200103132874</v>
      </c>
      <c r="Q9" s="59">
        <f>K9+M9</f>
        <v>19767369.401404001</v>
      </c>
      <c r="R9" s="59">
        <f>Q9*1.2</f>
        <v>23720843.281684801</v>
      </c>
      <c r="S9" s="78">
        <f>N9*F9</f>
        <v>20781453.06419</v>
      </c>
      <c r="T9" s="78">
        <f>S9*1.2</f>
        <v>24937743.677028</v>
      </c>
    </row>
    <row r="10" spans="1:20" s="70" customFormat="1" ht="15" customHeight="1" x14ac:dyDescent="0.2">
      <c r="A10" s="77" t="s">
        <v>19</v>
      </c>
      <c r="B10" s="76" t="s">
        <v>1</v>
      </c>
      <c r="C10" s="106">
        <v>17486.173999999999</v>
      </c>
      <c r="D10" s="141">
        <v>1953.7284999999999</v>
      </c>
      <c r="E10" s="65">
        <v>0.11173</v>
      </c>
      <c r="F10" s="62">
        <f>C10-D10</f>
        <v>15532.4455</v>
      </c>
      <c r="G10" s="137">
        <f>F10*0.3966</f>
        <v>6160.1678853000003</v>
      </c>
      <c r="H10" s="137">
        <f>F10-G10</f>
        <v>9372.2776147000004</v>
      </c>
      <c r="I10" s="64">
        <v>29.1252</v>
      </c>
      <c r="J10" s="63">
        <v>506.47782000000001</v>
      </c>
      <c r="K10" s="62">
        <f>I10*J10*1000</f>
        <v>14751267.803064</v>
      </c>
      <c r="L10" s="63">
        <v>0.32662000000000002</v>
      </c>
      <c r="M10" s="73">
        <f>F10*L10*1000</f>
        <v>5073207.3492099997</v>
      </c>
      <c r="N10" s="137">
        <v>1353.17</v>
      </c>
      <c r="O10" s="62"/>
      <c r="P10" s="136"/>
      <c r="Q10" s="72">
        <f>K10+M10</f>
        <v>19824475.152273998</v>
      </c>
      <c r="R10" s="72">
        <f>Q10*1.2</f>
        <v>23789370.182728797</v>
      </c>
      <c r="S10" s="75">
        <f>N10*F10</f>
        <v>21018039.277235001</v>
      </c>
      <c r="T10" s="75">
        <f>S10*1.2</f>
        <v>25221647.132681999</v>
      </c>
    </row>
    <row r="11" spans="1:20" s="56" customFormat="1" ht="15" customHeight="1" x14ac:dyDescent="0.2">
      <c r="A11" s="69"/>
      <c r="B11" s="68" t="s">
        <v>0</v>
      </c>
      <c r="C11" s="107">
        <v>16793.922999999999</v>
      </c>
      <c r="D11" s="66">
        <v>1853.4849999999999</v>
      </c>
      <c r="E11" s="81">
        <f>D11/C11</f>
        <v>0.11036641051647075</v>
      </c>
      <c r="F11" s="58">
        <v>14940.438</v>
      </c>
      <c r="G11" s="134">
        <v>6680.8230000000003</v>
      </c>
      <c r="H11" s="134">
        <v>8259.6149999999998</v>
      </c>
      <c r="I11" s="80">
        <v>29.1252</v>
      </c>
      <c r="J11" s="79">
        <v>506.47782000000001</v>
      </c>
      <c r="K11" s="58">
        <f>I11*J11*1000</f>
        <v>14751267.803064</v>
      </c>
      <c r="L11" s="79">
        <v>0.32662000000000002</v>
      </c>
      <c r="M11" s="60">
        <f>F11*L11*1000</f>
        <v>4879845.8595600007</v>
      </c>
      <c r="N11" s="134">
        <v>1353.17</v>
      </c>
      <c r="O11" s="58">
        <v>4836187.2</v>
      </c>
      <c r="P11" s="58">
        <f>O11/D11</f>
        <v>2609.2399992446663</v>
      </c>
      <c r="Q11" s="59">
        <f>K11+M11</f>
        <v>19631113.662624002</v>
      </c>
      <c r="R11" s="59">
        <f>Q11*1.2</f>
        <v>23557336.395148803</v>
      </c>
      <c r="S11" s="78">
        <f>N11*F11</f>
        <v>20216952.488460001</v>
      </c>
      <c r="T11" s="78">
        <f>S11*1.2</f>
        <v>24260342.986152001</v>
      </c>
    </row>
    <row r="12" spans="1:20" s="121" customFormat="1" ht="15" customHeight="1" x14ac:dyDescent="0.25">
      <c r="A12" s="133" t="s">
        <v>18</v>
      </c>
      <c r="B12" s="130" t="s">
        <v>1</v>
      </c>
      <c r="C12" s="129">
        <f>C6+C8+C10</f>
        <v>54051.031499999997</v>
      </c>
      <c r="D12" s="143">
        <f>D6+D8+D10</f>
        <v>6039.1163999999999</v>
      </c>
      <c r="E12" s="128">
        <f>D12/C12</f>
        <v>0.11172990102880831</v>
      </c>
      <c r="F12" s="129">
        <f>F6+F8+F10</f>
        <v>48011.915099999998</v>
      </c>
      <c r="G12" s="129">
        <f>G6+G8+G10</f>
        <v>19041.52552866</v>
      </c>
      <c r="H12" s="129">
        <f>H6+H8+H10</f>
        <v>28970.389571340002</v>
      </c>
      <c r="I12" s="127">
        <v>29.1252</v>
      </c>
      <c r="J12" s="126">
        <v>506.47782000000001</v>
      </c>
      <c r="K12" s="129">
        <f>K6+K8+K10</f>
        <v>44253803.409191996</v>
      </c>
      <c r="L12" s="126">
        <v>0.32662000000000002</v>
      </c>
      <c r="M12" s="125">
        <f>M6+M8+M10</f>
        <v>15681651.709962001</v>
      </c>
      <c r="N12" s="124">
        <v>1353.17</v>
      </c>
      <c r="O12" s="129"/>
      <c r="P12" s="132"/>
      <c r="Q12" s="122">
        <f>Q6+Q8+Q10</f>
        <v>59935455.119153991</v>
      </c>
      <c r="R12" s="122">
        <f>R6+R8+R10</f>
        <v>71922546.142984793</v>
      </c>
      <c r="S12" s="129">
        <f>S6+S8+S10</f>
        <v>64968283.155867003</v>
      </c>
      <c r="T12" s="129">
        <f>T6+T8+T10</f>
        <v>77961939.787040398</v>
      </c>
    </row>
    <row r="13" spans="1:20" s="121" customFormat="1" ht="15" customHeight="1" x14ac:dyDescent="0.25">
      <c r="A13" s="142"/>
      <c r="B13" s="130" t="s">
        <v>0</v>
      </c>
      <c r="C13" s="129">
        <f>C7+C9+C11</f>
        <v>50551.245999999999</v>
      </c>
      <c r="D13" s="129">
        <f>D7+D9+D11</f>
        <v>3787.5909999999999</v>
      </c>
      <c r="E13" s="128">
        <f>D13/C13</f>
        <v>7.4925769386574567E-2</v>
      </c>
      <c r="F13" s="123">
        <f>F7+F9+F11</f>
        <v>46763.654999999999</v>
      </c>
      <c r="G13" s="123">
        <f>G7+G9+G11</f>
        <v>20277.722000000002</v>
      </c>
      <c r="H13" s="123">
        <f>H7+H9+H11</f>
        <v>26485.932999999997</v>
      </c>
      <c r="I13" s="127">
        <v>29.1252</v>
      </c>
      <c r="J13" s="126">
        <v>506.47782000000001</v>
      </c>
      <c r="K13" s="129">
        <f>K7+K9+K11</f>
        <v>44253803.409191996</v>
      </c>
      <c r="L13" s="126">
        <v>0.32662000000000002</v>
      </c>
      <c r="M13" s="125">
        <f>F13*L13*1000</f>
        <v>15273944.996100001</v>
      </c>
      <c r="N13" s="124">
        <v>1353.17</v>
      </c>
      <c r="O13" s="123">
        <f>O7+O9+O11</f>
        <v>9722717.870000001</v>
      </c>
      <c r="P13" s="123">
        <f>O13/D13</f>
        <v>2566.9925475057898</v>
      </c>
      <c r="Q13" s="123">
        <f>Q7+Q9+Q11</f>
        <v>59527748.405292004</v>
      </c>
      <c r="R13" s="123">
        <f>R7+R9+R11</f>
        <v>71433298.086350396</v>
      </c>
      <c r="S13" s="123">
        <f>S7+S9+S11</f>
        <v>63279175.036350012</v>
      </c>
      <c r="T13" s="123">
        <f>T7+T9+T11</f>
        <v>75935010.043620005</v>
      </c>
    </row>
    <row r="14" spans="1:20" s="139" customFormat="1" ht="15" customHeight="1" x14ac:dyDescent="0.2">
      <c r="A14" s="140" t="s">
        <v>17</v>
      </c>
      <c r="B14" s="76" t="s">
        <v>1</v>
      </c>
      <c r="C14" s="106">
        <v>16195.6284</v>
      </c>
      <c r="D14" s="141">
        <v>1809.5359000000001</v>
      </c>
      <c r="E14" s="65">
        <v>0.11173</v>
      </c>
      <c r="F14" s="62">
        <f>C14-D14</f>
        <v>14386.092499999999</v>
      </c>
      <c r="G14" s="137">
        <f>F14*0.3966</f>
        <v>5705.5242854999997</v>
      </c>
      <c r="H14" s="137">
        <f>F14-G14</f>
        <v>8680.5682144999992</v>
      </c>
      <c r="I14" s="64">
        <v>29.1252</v>
      </c>
      <c r="J14" s="63">
        <v>506.47782000000001</v>
      </c>
      <c r="K14" s="62">
        <f>I14*J14*1000</f>
        <v>14751267.803064</v>
      </c>
      <c r="L14" s="63">
        <v>0.32662000000000002</v>
      </c>
      <c r="M14" s="73">
        <f>F14*L14*1000</f>
        <v>4698785.53235</v>
      </c>
      <c r="N14" s="137">
        <v>1353.17</v>
      </c>
      <c r="O14" s="62"/>
      <c r="P14" s="136"/>
      <c r="Q14" s="72">
        <f>K14+M14</f>
        <v>19450053.335414</v>
      </c>
      <c r="R14" s="62">
        <f>Q14*1.2</f>
        <v>23340064.002496798</v>
      </c>
      <c r="S14" s="75">
        <f>N14*F14</f>
        <v>19466828.788224999</v>
      </c>
      <c r="T14" s="62">
        <f>S14*1.2</f>
        <v>23360194.545869999</v>
      </c>
    </row>
    <row r="15" spans="1:20" s="138" customFormat="1" ht="15" customHeight="1" x14ac:dyDescent="0.25">
      <c r="A15" s="135"/>
      <c r="B15" s="68" t="s">
        <v>0</v>
      </c>
      <c r="C15" s="107">
        <v>14847.263000000001</v>
      </c>
      <c r="D15" s="66">
        <v>701.20500000000004</v>
      </c>
      <c r="E15" s="81">
        <f>D15/C15</f>
        <v>4.7227896481661299E-2</v>
      </c>
      <c r="F15" s="58">
        <f>G15+H15</f>
        <v>14146.058000000001</v>
      </c>
      <c r="G15" s="134">
        <v>6008.8429999999998</v>
      </c>
      <c r="H15" s="134">
        <v>8137.2150000000001</v>
      </c>
      <c r="I15" s="80">
        <v>29.1252</v>
      </c>
      <c r="J15" s="79">
        <v>506.47782000000001</v>
      </c>
      <c r="K15" s="58">
        <f>I15*J15*1000</f>
        <v>14751267.803064</v>
      </c>
      <c r="L15" s="79">
        <v>0.32662000000000002</v>
      </c>
      <c r="M15" s="60">
        <f>F15*L15*1000</f>
        <v>4620385.4639600003</v>
      </c>
      <c r="N15" s="134">
        <v>1353.17</v>
      </c>
      <c r="O15" s="58">
        <v>1942793.63</v>
      </c>
      <c r="P15" s="58">
        <f>O15/D15</f>
        <v>2770.649995365121</v>
      </c>
      <c r="Q15" s="59">
        <f>K15+M15</f>
        <v>19371653.267023999</v>
      </c>
      <c r="R15" s="59">
        <f>Q15*1.2</f>
        <v>23245983.920428798</v>
      </c>
      <c r="S15" s="78">
        <f>N15*F15</f>
        <v>19142021.303860001</v>
      </c>
      <c r="T15" s="78">
        <f>S15*1.2</f>
        <v>22970425.564632002</v>
      </c>
    </row>
    <row r="16" spans="1:20" s="139" customFormat="1" ht="15" customHeight="1" x14ac:dyDescent="0.2">
      <c r="A16" s="140" t="s">
        <v>16</v>
      </c>
      <c r="B16" s="76" t="s">
        <v>1</v>
      </c>
      <c r="C16" s="106">
        <v>14125.8361</v>
      </c>
      <c r="D16" s="72">
        <v>1578.2782</v>
      </c>
      <c r="E16" s="65">
        <v>0.11173</v>
      </c>
      <c r="F16" s="62">
        <f>C16-D16</f>
        <v>12547.5579</v>
      </c>
      <c r="G16" s="137">
        <f>F16*0.3966</f>
        <v>4976.3614631399996</v>
      </c>
      <c r="H16" s="137">
        <f>F16-G16</f>
        <v>7571.1964368600002</v>
      </c>
      <c r="I16" s="64">
        <v>29.1252</v>
      </c>
      <c r="J16" s="63">
        <v>506.47782000000001</v>
      </c>
      <c r="K16" s="62">
        <f>I16*J16*1000</f>
        <v>14751267.803064</v>
      </c>
      <c r="L16" s="63">
        <v>0.32662000000000002</v>
      </c>
      <c r="M16" s="73">
        <f>F16*L16*1000</f>
        <v>4098283.3612980004</v>
      </c>
      <c r="N16" s="137">
        <v>1353.17</v>
      </c>
      <c r="O16" s="58"/>
      <c r="P16" s="58"/>
      <c r="Q16" s="72">
        <f>K16+M16</f>
        <v>18849551.164361998</v>
      </c>
      <c r="R16" s="62">
        <f>Q16*1.2</f>
        <v>22619461.397234399</v>
      </c>
      <c r="S16" s="75">
        <f>N16*F16</f>
        <v>16978978.923543002</v>
      </c>
      <c r="T16" s="62">
        <f>S16*1.2</f>
        <v>20374774.708251603</v>
      </c>
    </row>
    <row r="17" spans="1:20" s="138" customFormat="1" ht="15" customHeight="1" x14ac:dyDescent="0.25">
      <c r="A17" s="135"/>
      <c r="B17" s="68" t="s">
        <v>0</v>
      </c>
      <c r="C17" s="107">
        <v>12830.235000000001</v>
      </c>
      <c r="D17" s="66">
        <v>970.88800000000003</v>
      </c>
      <c r="E17" s="81">
        <f>D17/C17</f>
        <v>7.5671879743434159E-2</v>
      </c>
      <c r="F17" s="58">
        <v>11859.347</v>
      </c>
      <c r="G17" s="134">
        <v>4786.6220000000003</v>
      </c>
      <c r="H17" s="134">
        <v>7072.7250000000004</v>
      </c>
      <c r="I17" s="80">
        <v>29.1252</v>
      </c>
      <c r="J17" s="79">
        <v>506.47782000000001</v>
      </c>
      <c r="K17" s="58">
        <f>I17*J17*1000</f>
        <v>14751267.803064</v>
      </c>
      <c r="L17" s="79">
        <v>0.32662000000000002</v>
      </c>
      <c r="M17" s="60">
        <f>F17*L17*1000</f>
        <v>3873499.91714</v>
      </c>
      <c r="N17" s="134">
        <v>1353.17</v>
      </c>
      <c r="O17" s="58">
        <v>2427656.9</v>
      </c>
      <c r="P17" s="58">
        <f>O17/D17</f>
        <v>2500.4500004119936</v>
      </c>
      <c r="Q17" s="59">
        <f>K17+M17</f>
        <v>18624767.720203999</v>
      </c>
      <c r="R17" s="59">
        <f>Q17*1.2</f>
        <v>22349721.264244799</v>
      </c>
      <c r="S17" s="78">
        <f>N17*F17</f>
        <v>16047712.579990001</v>
      </c>
      <c r="T17" s="78">
        <f>S17*1.2</f>
        <v>19257255.095988002</v>
      </c>
    </row>
    <row r="18" spans="1:20" s="70" customFormat="1" ht="15" customHeight="1" x14ac:dyDescent="0.2">
      <c r="A18" s="77" t="s">
        <v>15</v>
      </c>
      <c r="B18" s="76" t="s">
        <v>1</v>
      </c>
      <c r="C18" s="106">
        <v>12691.0543</v>
      </c>
      <c r="D18" s="74">
        <v>1417.9702</v>
      </c>
      <c r="E18" s="65">
        <v>0.11173</v>
      </c>
      <c r="F18" s="62">
        <f>C18-D18</f>
        <v>11273.0841</v>
      </c>
      <c r="G18" s="137">
        <f>F18*0.3966</f>
        <v>4470.9051540600003</v>
      </c>
      <c r="H18" s="137">
        <f>F18-G18</f>
        <v>6802.1789459399997</v>
      </c>
      <c r="I18" s="64">
        <v>29.1252</v>
      </c>
      <c r="J18" s="63">
        <v>506.47782000000001</v>
      </c>
      <c r="K18" s="62">
        <f>I18*J18*1000</f>
        <v>14751267.803064</v>
      </c>
      <c r="L18" s="63">
        <v>0.32662000000000002</v>
      </c>
      <c r="M18" s="73">
        <f>F18*L18*1000</f>
        <v>3682014.7287420006</v>
      </c>
      <c r="N18" s="137">
        <v>1353.17</v>
      </c>
      <c r="O18" s="62"/>
      <c r="P18" s="136"/>
      <c r="Q18" s="72">
        <f>K18+M18</f>
        <v>18433282.531806</v>
      </c>
      <c r="R18" s="62">
        <f>Q18*1.2</f>
        <v>22119939.038167197</v>
      </c>
      <c r="S18" s="75">
        <f>N18*F18</f>
        <v>15254399.211597001</v>
      </c>
      <c r="T18" s="62">
        <f>S18*1.2</f>
        <v>18305279.053916402</v>
      </c>
    </row>
    <row r="19" spans="1:20" s="56" customFormat="1" ht="15" customHeight="1" x14ac:dyDescent="0.25">
      <c r="A19" s="135"/>
      <c r="B19" s="68" t="s">
        <v>0</v>
      </c>
      <c r="C19" s="78">
        <v>12234.847</v>
      </c>
      <c r="D19" s="66">
        <v>493.59699999999998</v>
      </c>
      <c r="E19" s="81">
        <f>D19/C19</f>
        <v>4.0343536784726443E-2</v>
      </c>
      <c r="F19" s="58">
        <v>11741.25</v>
      </c>
      <c r="G19" s="134">
        <v>4566.192</v>
      </c>
      <c r="H19" s="134">
        <v>7175.058</v>
      </c>
      <c r="I19" s="80">
        <v>29.1252</v>
      </c>
      <c r="J19" s="79">
        <v>506.47782000000001</v>
      </c>
      <c r="K19" s="58">
        <f>I19*J19*1000</f>
        <v>14751267.803064</v>
      </c>
      <c r="L19" s="79">
        <v>0.32662000000000002</v>
      </c>
      <c r="M19" s="60">
        <f>F19*L19*1000</f>
        <v>3834927.0750000002</v>
      </c>
      <c r="N19" s="134">
        <v>1353.17</v>
      </c>
      <c r="O19" s="58">
        <v>1282286.03</v>
      </c>
      <c r="P19" s="58">
        <f>O19/D19</f>
        <v>2597.839999027547</v>
      </c>
      <c r="Q19" s="59">
        <f>K19+M19</f>
        <v>18586194.878063999</v>
      </c>
      <c r="R19" s="59">
        <f>Q19*1.2</f>
        <v>22303433.8536768</v>
      </c>
      <c r="S19" s="78">
        <f>N19*F19</f>
        <v>15887907.262500001</v>
      </c>
      <c r="T19" s="78">
        <f>S19*1.2</f>
        <v>19065488.715</v>
      </c>
    </row>
    <row r="20" spans="1:20" s="121" customFormat="1" ht="15" customHeight="1" x14ac:dyDescent="0.25">
      <c r="A20" s="133" t="s">
        <v>14</v>
      </c>
      <c r="B20" s="130" t="s">
        <v>1</v>
      </c>
      <c r="C20" s="129">
        <f>C14+C16+C18</f>
        <v>43012.518800000005</v>
      </c>
      <c r="D20" s="129">
        <f>D14+D16+D18</f>
        <v>4805.7843000000003</v>
      </c>
      <c r="E20" s="128">
        <f>D20/C20</f>
        <v>0.11172989711079184</v>
      </c>
      <c r="F20" s="129">
        <f>F14+F16+F18</f>
        <v>38206.734499999999</v>
      </c>
      <c r="G20" s="123">
        <f>G14+G16+G18</f>
        <v>15152.790902699999</v>
      </c>
      <c r="H20" s="123">
        <f>H14+H16+H18</f>
        <v>23053.9435973</v>
      </c>
      <c r="I20" s="127">
        <v>29.1252</v>
      </c>
      <c r="J20" s="126">
        <v>506.47782000000001</v>
      </c>
      <c r="K20" s="123">
        <f>K14+K16+K18</f>
        <v>44253803.409191996</v>
      </c>
      <c r="L20" s="126">
        <v>0.32662000000000002</v>
      </c>
      <c r="M20" s="125">
        <f>M14+M16+M18</f>
        <v>12479083.622390002</v>
      </c>
      <c r="N20" s="124">
        <v>1353.17</v>
      </c>
      <c r="O20" s="123"/>
      <c r="P20" s="132"/>
      <c r="Q20" s="122">
        <f>Q14+Q16+Q18</f>
        <v>56732887.031581998</v>
      </c>
      <c r="R20" s="122">
        <f>R14+R16+R18</f>
        <v>68079464.437898397</v>
      </c>
      <c r="S20" s="122">
        <f>S14+S16+S18</f>
        <v>51700206.923365004</v>
      </c>
      <c r="T20" s="122">
        <f>T14+T16+T18</f>
        <v>62040248.308038004</v>
      </c>
    </row>
    <row r="21" spans="1:20" s="121" customFormat="1" ht="15" customHeight="1" x14ac:dyDescent="0.25">
      <c r="A21" s="131"/>
      <c r="B21" s="130" t="s">
        <v>0</v>
      </c>
      <c r="C21" s="129">
        <f>C15+C17+C19</f>
        <v>39912.345000000001</v>
      </c>
      <c r="D21" s="129">
        <f>D15+D17+D19</f>
        <v>2165.69</v>
      </c>
      <c r="E21" s="128">
        <f>D21/C21</f>
        <v>5.4261156541917044E-2</v>
      </c>
      <c r="F21" s="123">
        <f>F15+F17+F19</f>
        <v>37746.654999999999</v>
      </c>
      <c r="G21" s="123">
        <f>G15+G17+G19</f>
        <v>15361.656999999999</v>
      </c>
      <c r="H21" s="123">
        <f>H15+H17+H19</f>
        <v>22384.998</v>
      </c>
      <c r="I21" s="127">
        <v>29.1252</v>
      </c>
      <c r="J21" s="126">
        <v>506.47782000000001</v>
      </c>
      <c r="K21" s="123">
        <f>K15+K17+K19</f>
        <v>44253803.409191996</v>
      </c>
      <c r="L21" s="126">
        <v>0.32662000000000002</v>
      </c>
      <c r="M21" s="125">
        <f>M15+M17+M19</f>
        <v>12328812.456100002</v>
      </c>
      <c r="N21" s="124">
        <v>1353.17</v>
      </c>
      <c r="O21" s="123">
        <f>O15+O17+O19</f>
        <v>5652736.5599999996</v>
      </c>
      <c r="P21" s="123">
        <f>O21/D21</f>
        <v>2610.1319025345269</v>
      </c>
      <c r="Q21" s="122">
        <f>Q15+Q17+Q19</f>
        <v>56582615.865291998</v>
      </c>
      <c r="R21" s="122">
        <f>R15+R17+R19</f>
        <v>67899139.038350388</v>
      </c>
      <c r="S21" s="122">
        <f>S15+S17+S19</f>
        <v>51077641.146350004</v>
      </c>
      <c r="T21" s="122">
        <f>T15+T17+T19</f>
        <v>61293169.375620008</v>
      </c>
    </row>
    <row r="22" spans="1:20" s="109" customFormat="1" ht="15" customHeight="1" x14ac:dyDescent="0.25">
      <c r="A22" s="119" t="s">
        <v>13</v>
      </c>
      <c r="B22" s="118" t="s">
        <v>1</v>
      </c>
      <c r="C22" s="116">
        <f>C20+C12</f>
        <v>97063.550300000003</v>
      </c>
      <c r="D22" s="120">
        <f>D20+D12</f>
        <v>10844.9007</v>
      </c>
      <c r="E22" s="117">
        <f>D22/C22</f>
        <v>0.11172989929258749</v>
      </c>
      <c r="F22" s="116">
        <f>F20+F12</f>
        <v>86218.649600000004</v>
      </c>
      <c r="G22" s="111">
        <f>G12+G20</f>
        <v>34194.316431359999</v>
      </c>
      <c r="H22" s="111">
        <f>H12+H20</f>
        <v>52024.333168640005</v>
      </c>
      <c r="I22" s="115">
        <v>29.1252</v>
      </c>
      <c r="J22" s="114">
        <v>506.47782000000001</v>
      </c>
      <c r="K22" s="111">
        <f>K12+K20</f>
        <v>88507606.818383992</v>
      </c>
      <c r="L22" s="114">
        <v>0.32662000000000002</v>
      </c>
      <c r="M22" s="113">
        <f>M12+M20</f>
        <v>28160735.332352005</v>
      </c>
      <c r="N22" s="112">
        <v>1353.17</v>
      </c>
      <c r="O22" s="111"/>
      <c r="P22" s="111"/>
      <c r="Q22" s="110">
        <f>Q12+Q20</f>
        <v>116668342.15073599</v>
      </c>
      <c r="R22" s="110">
        <f>R12+R20</f>
        <v>140002010.5808832</v>
      </c>
      <c r="S22" s="110">
        <f>S12+S20</f>
        <v>116668490.07923201</v>
      </c>
      <c r="T22" s="110">
        <f>T12+T20</f>
        <v>140002188.09507841</v>
      </c>
    </row>
    <row r="23" spans="1:20" s="109" customFormat="1" ht="15" customHeight="1" x14ac:dyDescent="0.25">
      <c r="A23" s="119"/>
      <c r="B23" s="118" t="s">
        <v>0</v>
      </c>
      <c r="C23" s="116">
        <f>C21+C13</f>
        <v>90463.591</v>
      </c>
      <c r="D23" s="116">
        <f>D21+D13</f>
        <v>5953.2809999999999</v>
      </c>
      <c r="E23" s="117">
        <f>D23/C23</f>
        <v>6.5808585909440623E-2</v>
      </c>
      <c r="F23" s="116">
        <f>F21+F13</f>
        <v>84510.31</v>
      </c>
      <c r="G23" s="116">
        <f>G21+G13</f>
        <v>35639.379000000001</v>
      </c>
      <c r="H23" s="116">
        <f>H21+H13</f>
        <v>48870.930999999997</v>
      </c>
      <c r="I23" s="115">
        <v>29.1252</v>
      </c>
      <c r="J23" s="114">
        <v>506.47782000000001</v>
      </c>
      <c r="K23" s="111">
        <f>K13+K21</f>
        <v>88507606.818383992</v>
      </c>
      <c r="L23" s="114">
        <v>0.32662000000000002</v>
      </c>
      <c r="M23" s="113">
        <f>M13+M21</f>
        <v>27602757.452200003</v>
      </c>
      <c r="N23" s="112">
        <v>1353.17</v>
      </c>
      <c r="O23" s="111">
        <f>O13+O21</f>
        <v>15375454.43</v>
      </c>
      <c r="P23" s="111">
        <f>O23/D23</f>
        <v>2582.6858214823051</v>
      </c>
      <c r="Q23" s="110">
        <f>Q13+Q21</f>
        <v>116110364.270584</v>
      </c>
      <c r="R23" s="110">
        <f>R13+R21</f>
        <v>139332437.12470078</v>
      </c>
      <c r="S23" s="110">
        <f>S13+S21</f>
        <v>114356816.18270001</v>
      </c>
      <c r="T23" s="110">
        <f>T13+T21</f>
        <v>137228179.41924</v>
      </c>
    </row>
    <row r="24" spans="1:20" s="70" customFormat="1" ht="15" customHeight="1" x14ac:dyDescent="0.2">
      <c r="A24" s="77" t="s">
        <v>12</v>
      </c>
      <c r="B24" s="76" t="s">
        <v>1</v>
      </c>
      <c r="C24" s="106">
        <v>12691.05</v>
      </c>
      <c r="D24" s="74">
        <v>1418</v>
      </c>
      <c r="E24" s="65">
        <v>0.11173</v>
      </c>
      <c r="F24" s="62">
        <v>11273.08</v>
      </c>
      <c r="G24" s="62">
        <f>F24*0.3966</f>
        <v>4470.9035279999998</v>
      </c>
      <c r="H24" s="62">
        <f>F24-G24</f>
        <v>6802.1764720000001</v>
      </c>
      <c r="I24" s="64">
        <v>29.1252</v>
      </c>
      <c r="J24" s="63">
        <v>489.42752999999999</v>
      </c>
      <c r="K24" s="62">
        <f>I24*J24*1000</f>
        <v>14254674.696756</v>
      </c>
      <c r="L24" s="105">
        <v>0.34110000000000001</v>
      </c>
      <c r="M24" s="73">
        <f>F24*L24*1000</f>
        <v>3845247.588</v>
      </c>
      <c r="N24" s="62">
        <v>1333.09</v>
      </c>
      <c r="O24" s="62"/>
      <c r="P24" s="58"/>
      <c r="Q24" s="72">
        <f>K24+M24</f>
        <v>18099922.284756001</v>
      </c>
      <c r="R24" s="62">
        <f>Q24*1.2</f>
        <v>21719906.741707202</v>
      </c>
      <c r="S24" s="75">
        <f>N24*F24</f>
        <v>15028030.2172</v>
      </c>
      <c r="T24" s="62">
        <f>S24*1.2</f>
        <v>18033636.260639999</v>
      </c>
    </row>
    <row r="25" spans="1:20" s="56" customFormat="1" ht="15" customHeight="1" x14ac:dyDescent="0.2">
      <c r="A25" s="69"/>
      <c r="B25" s="68" t="s">
        <v>0</v>
      </c>
      <c r="C25" s="107">
        <v>12790.125</v>
      </c>
      <c r="D25" s="66">
        <v>1170.1769999999999</v>
      </c>
      <c r="E25" s="81">
        <f>D25/C25</f>
        <v>9.1490661740991575E-2</v>
      </c>
      <c r="F25" s="58">
        <f>C25-D25</f>
        <v>11619.948</v>
      </c>
      <c r="G25" s="58">
        <f>4280.704+445.412</f>
        <v>4726.116</v>
      </c>
      <c r="H25" s="58">
        <f>F25-G25</f>
        <v>6893.8320000000003</v>
      </c>
      <c r="I25" s="80">
        <v>29.1252</v>
      </c>
      <c r="J25" s="79">
        <v>489.42752999999999</v>
      </c>
      <c r="K25" s="58">
        <f>I25*J25*1000</f>
        <v>14254674.696756</v>
      </c>
      <c r="L25" s="104">
        <v>0.34110000000000001</v>
      </c>
      <c r="M25" s="60">
        <f>F25*L25*1000</f>
        <v>3963564.2628000001</v>
      </c>
      <c r="N25" s="58">
        <v>1333.09</v>
      </c>
      <c r="O25" s="58">
        <v>2994635.07</v>
      </c>
      <c r="P25" s="58">
        <f>O25/D25</f>
        <v>2559.1300034097408</v>
      </c>
      <c r="Q25" s="59">
        <f>K25+M25</f>
        <v>18218238.959555998</v>
      </c>
      <c r="R25" s="59">
        <f>Q25*1.2</f>
        <v>21861886.751467198</v>
      </c>
      <c r="S25" s="78">
        <f>N25*F25</f>
        <v>15490436.479319999</v>
      </c>
      <c r="T25" s="78">
        <f>S25*1.2</f>
        <v>18588523.775183998</v>
      </c>
    </row>
    <row r="26" spans="1:20" s="70" customFormat="1" ht="15" customHeight="1" x14ac:dyDescent="0.2">
      <c r="A26" s="77" t="s">
        <v>11</v>
      </c>
      <c r="B26" s="76" t="s">
        <v>1</v>
      </c>
      <c r="C26" s="106">
        <v>14125.84</v>
      </c>
      <c r="D26" s="74">
        <v>1578.3</v>
      </c>
      <c r="E26" s="65">
        <v>0.11173</v>
      </c>
      <c r="F26" s="62">
        <v>12547.56</v>
      </c>
      <c r="G26" s="62">
        <f>F26*0.3966</f>
        <v>4976.3622960000002</v>
      </c>
      <c r="H26" s="62">
        <f>F26-G26</f>
        <v>7571.1977039999992</v>
      </c>
      <c r="I26" s="64">
        <v>29.1252</v>
      </c>
      <c r="J26" s="63">
        <v>489.42752999999999</v>
      </c>
      <c r="K26" s="62">
        <f>I26*J26*1000</f>
        <v>14254674.696756</v>
      </c>
      <c r="L26" s="105">
        <v>0.34110000000000001</v>
      </c>
      <c r="M26" s="73">
        <f>F26*L26*1000</f>
        <v>4279972.716</v>
      </c>
      <c r="N26" s="62">
        <v>1333.09</v>
      </c>
      <c r="O26" s="58"/>
      <c r="P26" s="58"/>
      <c r="Q26" s="72">
        <f>K26+M26</f>
        <v>18534647.412756</v>
      </c>
      <c r="R26" s="62">
        <f>Q26*1.2</f>
        <v>22241576.895307198</v>
      </c>
      <c r="S26" s="75">
        <f>N26*F26</f>
        <v>16727026.760399999</v>
      </c>
      <c r="T26" s="62">
        <f>S26*1.2</f>
        <v>20072432.11248</v>
      </c>
    </row>
    <row r="27" spans="1:20" s="56" customFormat="1" ht="15" customHeight="1" x14ac:dyDescent="0.25">
      <c r="A27" s="108"/>
      <c r="B27" s="68" t="s">
        <v>0</v>
      </c>
      <c r="C27" s="107">
        <v>12981.184999999999</v>
      </c>
      <c r="D27" s="66">
        <v>936.50199999999995</v>
      </c>
      <c r="E27" s="81">
        <f>D27/C27</f>
        <v>7.2143028544774612E-2</v>
      </c>
      <c r="F27" s="58">
        <v>12044.683000000001</v>
      </c>
      <c r="G27" s="58">
        <v>4950.2629999999999</v>
      </c>
      <c r="H27" s="58">
        <v>7094.42</v>
      </c>
      <c r="I27" s="80">
        <v>29.1252</v>
      </c>
      <c r="J27" s="79">
        <v>489.42752999999999</v>
      </c>
      <c r="K27" s="58">
        <f>I27*J27*1000</f>
        <v>14254674.696756</v>
      </c>
      <c r="L27" s="104">
        <v>0.34110000000000001</v>
      </c>
      <c r="M27" s="60">
        <f>F27*L27*1000</f>
        <v>4108441.3713000002</v>
      </c>
      <c r="N27" s="58">
        <v>1333.09</v>
      </c>
      <c r="O27" s="58">
        <v>2420277.0499999998</v>
      </c>
      <c r="P27" s="58">
        <f>O27/D27</f>
        <v>2584.3800120021101</v>
      </c>
      <c r="Q27" s="59">
        <f>K27+M27</f>
        <v>18363116.068055999</v>
      </c>
      <c r="R27" s="59">
        <f>Q27*1.2</f>
        <v>22035739.281667199</v>
      </c>
      <c r="S27" s="78">
        <f>N27*F27</f>
        <v>16056646.46047</v>
      </c>
      <c r="T27" s="78">
        <f>S27*1.2</f>
        <v>19267975.752563998</v>
      </c>
    </row>
    <row r="28" spans="1:20" s="70" customFormat="1" ht="15" customHeight="1" x14ac:dyDescent="0.2">
      <c r="A28" s="77" t="s">
        <v>10</v>
      </c>
      <c r="B28" s="76" t="s">
        <v>1</v>
      </c>
      <c r="C28" s="106">
        <v>16195.63</v>
      </c>
      <c r="D28" s="74">
        <v>1809.5</v>
      </c>
      <c r="E28" s="65">
        <v>0.11173</v>
      </c>
      <c r="F28" s="62">
        <v>14386.09</v>
      </c>
      <c r="G28" s="62">
        <f>F28*0.3699</f>
        <v>5321.4146909999999</v>
      </c>
      <c r="H28" s="62">
        <f>F28-G28</f>
        <v>9064.6753090000002</v>
      </c>
      <c r="I28" s="64">
        <v>29.1252</v>
      </c>
      <c r="J28" s="63">
        <v>489.42752999999999</v>
      </c>
      <c r="K28" s="62">
        <f>I28*J28*1000</f>
        <v>14254674.696756</v>
      </c>
      <c r="L28" s="105">
        <v>0.34110000000000001</v>
      </c>
      <c r="M28" s="73">
        <f>F28*L28*1000</f>
        <v>4907095.2990000006</v>
      </c>
      <c r="N28" s="62">
        <v>1333.09</v>
      </c>
      <c r="O28" s="58"/>
      <c r="P28" s="58"/>
      <c r="Q28" s="72">
        <f>K28+M28</f>
        <v>19161769.995756</v>
      </c>
      <c r="R28" s="62">
        <f>Q28*1.2</f>
        <v>22994123.9949072</v>
      </c>
      <c r="S28" s="75">
        <f>N28*F28</f>
        <v>19177952.7181</v>
      </c>
      <c r="T28" s="62">
        <f>S28*1.2</f>
        <v>23013543.261719998</v>
      </c>
    </row>
    <row r="29" spans="1:20" s="56" customFormat="1" ht="15" customHeight="1" x14ac:dyDescent="0.2">
      <c r="A29" s="69"/>
      <c r="B29" s="68" t="s">
        <v>0</v>
      </c>
      <c r="C29" s="78">
        <v>13763.206</v>
      </c>
      <c r="D29" s="66">
        <v>1141.6020000000001</v>
      </c>
      <c r="E29" s="81">
        <f>D29/C29</f>
        <v>8.2945935707131033E-2</v>
      </c>
      <c r="F29" s="58">
        <v>12621.603999999999</v>
      </c>
      <c r="G29" s="58">
        <v>5149.8239999999996</v>
      </c>
      <c r="H29" s="58">
        <v>7471.78</v>
      </c>
      <c r="I29" s="64">
        <v>29.1252</v>
      </c>
      <c r="J29" s="79">
        <v>489.42752999999999</v>
      </c>
      <c r="K29" s="58">
        <f>I29*J29*1000</f>
        <v>14254674.696756</v>
      </c>
      <c r="L29" s="104">
        <v>0.34110000000000001</v>
      </c>
      <c r="M29" s="60">
        <f>F29*L29*1000</f>
        <v>4305229.1244000001</v>
      </c>
      <c r="N29" s="58">
        <v>1333.09</v>
      </c>
      <c r="O29" s="58">
        <v>3017219.84</v>
      </c>
      <c r="P29" s="58">
        <f>O29/D29</f>
        <v>2642.9700018044814</v>
      </c>
      <c r="Q29" s="59">
        <f>K29+M29</f>
        <v>18559903.821155999</v>
      </c>
      <c r="R29" s="59">
        <f>Q29*1.2</f>
        <v>22271884.585387196</v>
      </c>
      <c r="S29" s="78">
        <f>N29*F29</f>
        <v>16825734.076359998</v>
      </c>
      <c r="T29" s="78">
        <f>S29*1.2</f>
        <v>20190880.891631998</v>
      </c>
    </row>
    <row r="30" spans="1:20" s="14" customFormat="1" ht="15" customHeight="1" x14ac:dyDescent="0.25">
      <c r="A30" s="103" t="s">
        <v>9</v>
      </c>
      <c r="B30" s="101" t="s">
        <v>1</v>
      </c>
      <c r="C30" s="100">
        <f>C24+C26+C28</f>
        <v>43012.52</v>
      </c>
      <c r="D30" s="54">
        <f>D24+D26+D28</f>
        <v>4805.8</v>
      </c>
      <c r="E30" s="51">
        <f>D30/C30</f>
        <v>0.11173025900365756</v>
      </c>
      <c r="F30" s="17">
        <f>C30-D30</f>
        <v>38206.719999999994</v>
      </c>
      <c r="G30" s="17">
        <f>G24+G26+G28</f>
        <v>14768.680515</v>
      </c>
      <c r="H30" s="17">
        <f>H24+H26+H28</f>
        <v>23438.049485</v>
      </c>
      <c r="I30" s="99">
        <v>29.1252</v>
      </c>
      <c r="J30" s="48">
        <f>(J24+J26+J28)/3</f>
        <v>489.42752999999999</v>
      </c>
      <c r="K30" s="17">
        <f>K24+K26+K28</f>
        <v>42764024.090268001</v>
      </c>
      <c r="L30" s="47">
        <v>0.34110000000000001</v>
      </c>
      <c r="M30" s="46">
        <f>M24+M26+M28</f>
        <v>13032315.603</v>
      </c>
      <c r="N30" s="102">
        <f>(N24+N26+N28)/3</f>
        <v>1333.09</v>
      </c>
      <c r="O30" s="17"/>
      <c r="P30" s="17"/>
      <c r="Q30" s="44">
        <f>Q24+Q26+Q28</f>
        <v>55796339.693268001</v>
      </c>
      <c r="R30" s="44">
        <f>R24+R26+R28</f>
        <v>66955607.631921604</v>
      </c>
      <c r="S30" s="44">
        <f>S24+S26+S28</f>
        <v>50933009.695700005</v>
      </c>
      <c r="T30" s="44">
        <f>T24+T26+T28</f>
        <v>61119611.634839997</v>
      </c>
    </row>
    <row r="31" spans="1:20" s="98" customFormat="1" ht="15" customHeight="1" x14ac:dyDescent="0.25">
      <c r="A31" s="55"/>
      <c r="B31" s="101" t="s">
        <v>0</v>
      </c>
      <c r="C31" s="100">
        <f>C25+C27+C29</f>
        <v>39534.515999999996</v>
      </c>
      <c r="D31" s="100">
        <f>D25+D27+D29</f>
        <v>3248.2809999999999</v>
      </c>
      <c r="E31" s="51">
        <f>D31/C31</f>
        <v>8.2163165978812042E-2</v>
      </c>
      <c r="F31" s="17">
        <f>C31-D31</f>
        <v>36286.234999999993</v>
      </c>
      <c r="G31" s="17">
        <f>G25+G27+G29</f>
        <v>14826.203000000001</v>
      </c>
      <c r="H31" s="17">
        <f>H25+H27+H29</f>
        <v>21460.031999999999</v>
      </c>
      <c r="I31" s="99">
        <v>29.1252</v>
      </c>
      <c r="J31" s="48">
        <f>(J25+J27+J29)/3</f>
        <v>489.42752999999999</v>
      </c>
      <c r="K31" s="17">
        <f>K25+K27+K29</f>
        <v>42764024.090268001</v>
      </c>
      <c r="L31" s="47">
        <f>(L25+L27+L29)/3</f>
        <v>0.34110000000000001</v>
      </c>
      <c r="M31" s="46">
        <f>M25+M27+M29</f>
        <v>12377234.7585</v>
      </c>
      <c r="N31" s="17">
        <v>1333.09</v>
      </c>
      <c r="O31" s="17">
        <f>O25+O27+O29</f>
        <v>8432131.959999999</v>
      </c>
      <c r="P31" s="17">
        <f>O31/D31</f>
        <v>2595.875159815299</v>
      </c>
      <c r="Q31" s="44">
        <f>Q25+Q27+Q29</f>
        <v>55141258.848767996</v>
      </c>
      <c r="R31" s="44">
        <f>R25+R27+R29</f>
        <v>66169510.618521601</v>
      </c>
      <c r="S31" s="44">
        <f>S25+S27+S29</f>
        <v>48372817.016149998</v>
      </c>
      <c r="T31" s="44">
        <f>T25+T27+T29</f>
        <v>58047380.419379994</v>
      </c>
    </row>
    <row r="32" spans="1:20" s="95" customFormat="1" ht="14.25" customHeight="1" x14ac:dyDescent="0.25">
      <c r="A32" s="97" t="s">
        <v>8</v>
      </c>
      <c r="B32" s="93" t="s">
        <v>1</v>
      </c>
      <c r="C32" s="92">
        <f>C22+C30</f>
        <v>140076.07029999999</v>
      </c>
      <c r="D32" s="96">
        <f>D22+D30</f>
        <v>15650.700700000001</v>
      </c>
      <c r="E32" s="91">
        <f>D32/C32</f>
        <v>0.11173000974742509</v>
      </c>
      <c r="F32" s="86">
        <f>F22+F30</f>
        <v>124425.36960000001</v>
      </c>
      <c r="G32" s="86">
        <f>G22+G30</f>
        <v>48962.996946359999</v>
      </c>
      <c r="H32" s="86">
        <f>H22+H30</f>
        <v>75462.382653640001</v>
      </c>
      <c r="I32" s="90">
        <v>29.1252</v>
      </c>
      <c r="J32" s="89">
        <f>(J12+J20+J30)/3</f>
        <v>500.79439000000002</v>
      </c>
      <c r="K32" s="86">
        <f>K22+K30</f>
        <v>131271630.90865199</v>
      </c>
      <c r="L32" s="89">
        <f>(L12+L20+L30)/3</f>
        <v>0.33144666666666667</v>
      </c>
      <c r="M32" s="88">
        <f>M22+M30</f>
        <v>41193050.935352005</v>
      </c>
      <c r="N32" s="87">
        <f>(N12+N20+N30)/3</f>
        <v>1346.4766666666667</v>
      </c>
      <c r="O32" s="86"/>
      <c r="P32" s="86">
        <f>M32/D32</f>
        <v>2632.0259856066382</v>
      </c>
      <c r="Q32" s="85">
        <f>Q22+Q30</f>
        <v>172464681.84400398</v>
      </c>
      <c r="R32" s="85">
        <f>R22+R30</f>
        <v>206957618.21280479</v>
      </c>
      <c r="S32" s="85">
        <f>S22+S30</f>
        <v>167601499.77493203</v>
      </c>
      <c r="T32" s="85">
        <f>T22+T30</f>
        <v>201121799.72991842</v>
      </c>
    </row>
    <row r="33" spans="1:20" s="84" customFormat="1" ht="15" customHeight="1" x14ac:dyDescent="0.25">
      <c r="A33" s="94"/>
      <c r="B33" s="93" t="s">
        <v>0</v>
      </c>
      <c r="C33" s="92">
        <f>C23+C31</f>
        <v>129998.10699999999</v>
      </c>
      <c r="D33" s="92">
        <f>D23+D31</f>
        <v>9201.5619999999999</v>
      </c>
      <c r="E33" s="91">
        <f>D33/C33</f>
        <v>7.0782276852692949E-2</v>
      </c>
      <c r="F33" s="86">
        <f>F23+F31</f>
        <v>120796.54499999998</v>
      </c>
      <c r="G33" s="86">
        <f>G23+G31</f>
        <v>50465.582000000002</v>
      </c>
      <c r="H33" s="86">
        <f>H23+H31</f>
        <v>70330.962999999989</v>
      </c>
      <c r="I33" s="90">
        <v>29.1252</v>
      </c>
      <c r="J33" s="89">
        <f>(J13+J21+J31)/3</f>
        <v>500.79439000000002</v>
      </c>
      <c r="K33" s="86">
        <f>K23+K31</f>
        <v>131271630.90865199</v>
      </c>
      <c r="L33" s="89">
        <f>(L13+L21+L31)/3</f>
        <v>0.33144666666666667</v>
      </c>
      <c r="M33" s="88">
        <f>M23+M31</f>
        <v>39979992.210700005</v>
      </c>
      <c r="N33" s="87">
        <f>(N13+N21+N31)/3</f>
        <v>1346.4766666666667</v>
      </c>
      <c r="O33" s="86">
        <f>O23+O31</f>
        <v>23807586.390000001</v>
      </c>
      <c r="P33" s="86">
        <f>O33/D33</f>
        <v>2587.3418437000155</v>
      </c>
      <c r="Q33" s="85">
        <f>Q23+Q31</f>
        <v>171251623.11935198</v>
      </c>
      <c r="R33" s="85">
        <f>R23+R31</f>
        <v>205501947.74322239</v>
      </c>
      <c r="S33" s="85">
        <f>S23+S31</f>
        <v>162729633.19885001</v>
      </c>
      <c r="T33" s="85">
        <f>T23+T31</f>
        <v>195275559.83862001</v>
      </c>
    </row>
    <row r="34" spans="1:20" s="70" customFormat="1" ht="15" customHeight="1" x14ac:dyDescent="0.2">
      <c r="A34" s="77" t="s">
        <v>7</v>
      </c>
      <c r="B34" s="76" t="s">
        <v>1</v>
      </c>
      <c r="C34" s="75">
        <v>17486.169999999998</v>
      </c>
      <c r="D34" s="74">
        <v>1953.7</v>
      </c>
      <c r="E34" s="65">
        <v>0.11173</v>
      </c>
      <c r="F34" s="62">
        <v>15532.45</v>
      </c>
      <c r="G34" s="62">
        <f>F34*0.3699</f>
        <v>5745.4532550000004</v>
      </c>
      <c r="H34" s="62">
        <f>F34-G34</f>
        <v>9786.9967450000004</v>
      </c>
      <c r="I34" s="64">
        <v>29.1252</v>
      </c>
      <c r="J34" s="63">
        <v>489.42752999999999</v>
      </c>
      <c r="K34" s="62">
        <f>I34*J34*1000</f>
        <v>14254674.696756</v>
      </c>
      <c r="L34" s="82">
        <v>0.34110000000000001</v>
      </c>
      <c r="M34" s="73">
        <f>F34*L34*1000</f>
        <v>5298118.6950000003</v>
      </c>
      <c r="N34" s="62">
        <v>1333.09</v>
      </c>
      <c r="O34" s="83"/>
      <c r="P34" s="58"/>
      <c r="Q34" s="72">
        <f>K34+M34</f>
        <v>19552793.391755998</v>
      </c>
      <c r="R34" s="62">
        <f>Q34*1.2</f>
        <v>23463352.070107196</v>
      </c>
      <c r="S34" s="62">
        <f>F34*N34</f>
        <v>20706153.770500001</v>
      </c>
      <c r="T34" s="71">
        <f>S34*1.2</f>
        <v>24847384.524599999</v>
      </c>
    </row>
    <row r="35" spans="1:20" s="56" customFormat="1" ht="15" customHeight="1" x14ac:dyDescent="0.25">
      <c r="A35" s="69"/>
      <c r="B35" s="68" t="s">
        <v>0</v>
      </c>
      <c r="C35" s="67">
        <v>16113.793</v>
      </c>
      <c r="D35" s="66">
        <v>1414.1420000000001</v>
      </c>
      <c r="E35" s="81">
        <f>D35/C35</f>
        <v>8.7759722369525298E-2</v>
      </c>
      <c r="F35" s="58">
        <v>14699.651</v>
      </c>
      <c r="G35" s="58">
        <v>6435.5410000000002</v>
      </c>
      <c r="H35" s="58">
        <f>F35-G35</f>
        <v>8264.11</v>
      </c>
      <c r="I35" s="80">
        <v>29.1252</v>
      </c>
      <c r="J35" s="79">
        <v>489.42752999999999</v>
      </c>
      <c r="K35" s="58">
        <f>I35*J35*1000</f>
        <v>14254674.696756</v>
      </c>
      <c r="L35" s="61">
        <v>0.34110000000000001</v>
      </c>
      <c r="M35" s="60">
        <f>F35*L35*1000</f>
        <v>5014050.9561000001</v>
      </c>
      <c r="N35" s="58">
        <v>1333.09</v>
      </c>
      <c r="O35" s="58">
        <v>3635759.09</v>
      </c>
      <c r="P35" s="58">
        <f>O35/D35</f>
        <v>2571.0000056571403</v>
      </c>
      <c r="Q35" s="59">
        <f>K35+M35</f>
        <v>19268725.652856</v>
      </c>
      <c r="R35" s="59">
        <f>Q35*1.2</f>
        <v>23122470.783427197</v>
      </c>
      <c r="S35" s="78">
        <f>N35*F35</f>
        <v>19595957.751589999</v>
      </c>
      <c r="T35" s="78">
        <f>S35*1.2</f>
        <v>23515149.301907998</v>
      </c>
    </row>
    <row r="36" spans="1:20" s="70" customFormat="1" ht="15" customHeight="1" x14ac:dyDescent="0.2">
      <c r="A36" s="77" t="s">
        <v>6</v>
      </c>
      <c r="B36" s="76" t="s">
        <v>1</v>
      </c>
      <c r="C36" s="75">
        <v>17065.02</v>
      </c>
      <c r="D36" s="74">
        <v>1906.7</v>
      </c>
      <c r="E36" s="65">
        <v>0.11173</v>
      </c>
      <c r="F36" s="62">
        <v>15158.34</v>
      </c>
      <c r="G36" s="62">
        <f>F36*0.3699</f>
        <v>5607.069966</v>
      </c>
      <c r="H36" s="62">
        <f>F36-G36</f>
        <v>9551.270034000001</v>
      </c>
      <c r="I36" s="64">
        <v>29.1252</v>
      </c>
      <c r="J36" s="63">
        <v>489.42752999999999</v>
      </c>
      <c r="K36" s="62">
        <f>I36*J36*1000</f>
        <v>14254674.696756</v>
      </c>
      <c r="L36" s="82">
        <f>(L26+L34)/2</f>
        <v>0.34110000000000001</v>
      </c>
      <c r="M36" s="73">
        <f>F36*L36*1000</f>
        <v>5170509.7740000002</v>
      </c>
      <c r="N36" s="62">
        <v>1333.09</v>
      </c>
      <c r="O36" s="62"/>
      <c r="P36" s="58"/>
      <c r="Q36" s="72">
        <f>K36+M36</f>
        <v>19425184.470756002</v>
      </c>
      <c r="R36" s="62">
        <f>Q36*1.2</f>
        <v>23310221.364907201</v>
      </c>
      <c r="S36" s="62">
        <f>F36*N36</f>
        <v>20207431.470599998</v>
      </c>
      <c r="T36" s="71">
        <f>S36*1.2</f>
        <v>24248917.764719997</v>
      </c>
    </row>
    <row r="37" spans="1:20" s="56" customFormat="1" ht="15" customHeight="1" x14ac:dyDescent="0.25">
      <c r="A37" s="69"/>
      <c r="B37" s="68" t="s">
        <v>0</v>
      </c>
      <c r="C37" s="67">
        <v>16649.864000000001</v>
      </c>
      <c r="D37" s="66">
        <v>1197.0820000000001</v>
      </c>
      <c r="E37" s="81">
        <f>D37/C37</f>
        <v>7.189740408690426E-2</v>
      </c>
      <c r="F37" s="58">
        <f>C37-D37</f>
        <v>15452.782000000001</v>
      </c>
      <c r="G37" s="58">
        <v>6756.8689999999997</v>
      </c>
      <c r="H37" s="58">
        <f>F37-G37</f>
        <v>8695.9130000000005</v>
      </c>
      <c r="I37" s="80">
        <v>29.1252</v>
      </c>
      <c r="J37" s="79">
        <v>489.42752999999999</v>
      </c>
      <c r="K37" s="58">
        <f>I37*J37*1000</f>
        <v>14254674.696756</v>
      </c>
      <c r="L37" s="61">
        <v>0.34110000000000001</v>
      </c>
      <c r="M37" s="60">
        <f>F37*L37*1000</f>
        <v>5270943.940200001</v>
      </c>
      <c r="N37" s="58">
        <v>1333.09</v>
      </c>
      <c r="O37" s="58">
        <v>2888319.45</v>
      </c>
      <c r="P37" s="58">
        <f>O37/D37</f>
        <v>2412.8000003341458</v>
      </c>
      <c r="Q37" s="59">
        <f>K37+M37</f>
        <v>19525618.636955999</v>
      </c>
      <c r="R37" s="59">
        <f>Q37*1.2</f>
        <v>23430742.364347197</v>
      </c>
      <c r="S37" s="78">
        <f>N37*F37</f>
        <v>20599949.156380001</v>
      </c>
      <c r="T37" s="78">
        <f>S37*1.2</f>
        <v>24719938.987656001</v>
      </c>
    </row>
    <row r="38" spans="1:20" s="70" customFormat="1" ht="15" customHeight="1" x14ac:dyDescent="0.25">
      <c r="A38" s="77" t="s">
        <v>5</v>
      </c>
      <c r="B38" s="76" t="s">
        <v>1</v>
      </c>
      <c r="C38" s="75">
        <v>19499.84</v>
      </c>
      <c r="D38" s="74">
        <v>2178.6999999999998</v>
      </c>
      <c r="E38" s="65">
        <v>0.11173</v>
      </c>
      <c r="F38" s="62">
        <v>17321.12</v>
      </c>
      <c r="G38" s="62">
        <f>F38*0.3699</f>
        <v>6407.0822879999996</v>
      </c>
      <c r="H38" s="62">
        <f>F38-G38</f>
        <v>10914.037711999999</v>
      </c>
      <c r="I38" s="64">
        <v>29.1252</v>
      </c>
      <c r="J38" s="63">
        <v>489.42752999999999</v>
      </c>
      <c r="K38" s="62">
        <f>I38*J38*1000</f>
        <v>14254674.696756</v>
      </c>
      <c r="L38" s="61">
        <f>(L28+L36)/2</f>
        <v>0.34110000000000001</v>
      </c>
      <c r="M38" s="73">
        <f>F38*L38*1000</f>
        <v>5908234.0320000006</v>
      </c>
      <c r="N38" s="62">
        <v>1333.09</v>
      </c>
      <c r="O38" s="62"/>
      <c r="P38" s="58"/>
      <c r="Q38" s="72">
        <f>K38+M38</f>
        <v>20162908.728755999</v>
      </c>
      <c r="R38" s="62">
        <f>Q38*1.2</f>
        <v>24195490.474507198</v>
      </c>
      <c r="S38" s="62">
        <f>F38*N38</f>
        <v>23090611.860799998</v>
      </c>
      <c r="T38" s="71">
        <f>S38*1.2</f>
        <v>27708734.232959997</v>
      </c>
    </row>
    <row r="39" spans="1:20" s="56" customFormat="1" ht="15" customHeight="1" x14ac:dyDescent="0.25">
      <c r="A39" s="69"/>
      <c r="B39" s="68" t="s">
        <v>0</v>
      </c>
      <c r="C39" s="67">
        <f>F39+D39</f>
        <v>17794.239000000001</v>
      </c>
      <c r="D39" s="66">
        <v>1785.83</v>
      </c>
      <c r="E39" s="65">
        <f>D39/C39</f>
        <v>0.10036000977619777</v>
      </c>
      <c r="F39" s="58">
        <v>16008.409</v>
      </c>
      <c r="G39" s="58">
        <v>7104.7269999999999</v>
      </c>
      <c r="H39" s="62">
        <f>F39-G39</f>
        <v>8903.6820000000007</v>
      </c>
      <c r="I39" s="64">
        <v>29.1252</v>
      </c>
      <c r="J39" s="63">
        <v>489.42752999999999</v>
      </c>
      <c r="K39" s="62">
        <f>I39*J39*1000</f>
        <v>14254674.696756</v>
      </c>
      <c r="L39" s="61">
        <f>(L29+L37)/2</f>
        <v>0.34110000000000001</v>
      </c>
      <c r="M39" s="60">
        <f>F39*L39*1000</f>
        <v>5460468.3099000007</v>
      </c>
      <c r="N39" s="58">
        <v>1333.09</v>
      </c>
      <c r="O39" s="58">
        <v>4655426.6500000004</v>
      </c>
      <c r="P39" s="58">
        <v>2606.87</v>
      </c>
      <c r="Q39" s="59">
        <f>K39+M39</f>
        <v>19715143.006655999</v>
      </c>
      <c r="R39" s="58">
        <f>Q39*1.2</f>
        <v>23658171.607987199</v>
      </c>
      <c r="S39" s="58">
        <f>F39*N39</f>
        <v>21340649.953809999</v>
      </c>
      <c r="T39" s="57">
        <f>S39*1.2</f>
        <v>25608779.944571998</v>
      </c>
    </row>
    <row r="40" spans="1:20" s="43" customFormat="1" ht="15" customHeight="1" x14ac:dyDescent="0.25">
      <c r="A40" s="55" t="s">
        <v>4</v>
      </c>
      <c r="B40" s="52" t="s">
        <v>1</v>
      </c>
      <c r="C40" s="50">
        <f>C34+C36+C38</f>
        <v>54051.03</v>
      </c>
      <c r="D40" s="54">
        <f>D34+D36+D38</f>
        <v>6039.1</v>
      </c>
      <c r="E40" s="51">
        <v>0.11173</v>
      </c>
      <c r="F40" s="17">
        <f>C40-D40</f>
        <v>48011.93</v>
      </c>
      <c r="G40" s="17">
        <f>F40*0.3699</f>
        <v>17759.612906999999</v>
      </c>
      <c r="H40" s="17">
        <f>F40-G40</f>
        <v>30252.317093000001</v>
      </c>
      <c r="I40" s="49">
        <v>29.1252</v>
      </c>
      <c r="J40" s="48">
        <f>J26</f>
        <v>489.42752999999999</v>
      </c>
      <c r="K40" s="17">
        <f>K34+K36+K38</f>
        <v>42764024.090268001</v>
      </c>
      <c r="L40" s="47">
        <f>(L30+L38)/2</f>
        <v>0.34110000000000001</v>
      </c>
      <c r="M40" s="46">
        <f>M34+M36+M38</f>
        <v>16376862.501000002</v>
      </c>
      <c r="N40" s="17">
        <f>(N34+N36+N38)/3</f>
        <v>1333.09</v>
      </c>
      <c r="O40" s="46">
        <f>O34+O36+O38</f>
        <v>0</v>
      </c>
      <c r="P40" s="17"/>
      <c r="Q40" s="45">
        <f>Q34+Q36+Q38</f>
        <v>59140886.591268003</v>
      </c>
      <c r="R40" s="44">
        <f>R34+R36+R38</f>
        <v>70969063.909521595</v>
      </c>
      <c r="S40" s="44">
        <f>S34+S36+S38</f>
        <v>64004197.101899996</v>
      </c>
      <c r="T40" s="44">
        <f>T34+T36+T38</f>
        <v>76805036.522279993</v>
      </c>
    </row>
    <row r="41" spans="1:20" s="43" customFormat="1" ht="15" customHeight="1" x14ac:dyDescent="0.25">
      <c r="A41" s="53"/>
      <c r="B41" s="52" t="s">
        <v>0</v>
      </c>
      <c r="C41" s="50">
        <f>C35+C37+C39</f>
        <v>50557.896000000001</v>
      </c>
      <c r="D41" s="50">
        <f>D35+D37+D39</f>
        <v>4397.0540000000001</v>
      </c>
      <c r="E41" s="51">
        <v>0.11173</v>
      </c>
      <c r="F41" s="50">
        <f>F35+F37+F39</f>
        <v>46160.842000000004</v>
      </c>
      <c r="G41" s="50">
        <f>G35+G37+G39</f>
        <v>20297.136999999999</v>
      </c>
      <c r="H41" s="50">
        <f>H35+H37+H39</f>
        <v>25863.705000000002</v>
      </c>
      <c r="I41" s="49">
        <v>29.1252</v>
      </c>
      <c r="J41" s="48">
        <f>J27</f>
        <v>489.42752999999999</v>
      </c>
      <c r="K41" s="17">
        <f>K35+K37+K39</f>
        <v>42764024.090268001</v>
      </c>
      <c r="L41" s="47">
        <f>(L31+L39)/2</f>
        <v>0.34110000000000001</v>
      </c>
      <c r="M41" s="46">
        <f>M35+M37+M39</f>
        <v>15745463.206200002</v>
      </c>
      <c r="N41" s="17">
        <f>(N35+N37+N39)/3</f>
        <v>1333.09</v>
      </c>
      <c r="O41" s="46">
        <f>O35+O37+O39</f>
        <v>11179505.190000001</v>
      </c>
      <c r="P41" s="17">
        <f>O41/D41</f>
        <v>2542.4989527078815</v>
      </c>
      <c r="Q41" s="45">
        <f>Q35+Q37+Q39</f>
        <v>58509487.296467997</v>
      </c>
      <c r="R41" s="44">
        <f>R35+R37+R39</f>
        <v>70211384.755761594</v>
      </c>
      <c r="S41" s="44">
        <f>S35+S37+S39</f>
        <v>61536556.861779995</v>
      </c>
      <c r="T41" s="44">
        <f>T35+T37+T39</f>
        <v>73843868.234136</v>
      </c>
    </row>
    <row r="42" spans="1:20" s="39" customFormat="1" ht="15" customHeight="1" x14ac:dyDescent="0.25">
      <c r="A42" s="42" t="s">
        <v>3</v>
      </c>
      <c r="B42" s="41" t="s">
        <v>1</v>
      </c>
      <c r="C42" s="36">
        <f>C30+C40</f>
        <v>97063.549999999988</v>
      </c>
      <c r="D42" s="35">
        <f>D40+D30</f>
        <v>10844.900000000001</v>
      </c>
      <c r="E42" s="34">
        <f>D42/C42</f>
        <v>0.11172989242614764</v>
      </c>
      <c r="F42" s="27">
        <f>C42-D42</f>
        <v>86218.65</v>
      </c>
      <c r="G42" s="27">
        <f>G30+G40</f>
        <v>32528.293421999999</v>
      </c>
      <c r="H42" s="27">
        <f>H30+H40</f>
        <v>53690.366578000001</v>
      </c>
      <c r="I42" s="33">
        <v>29.1252</v>
      </c>
      <c r="J42" s="32">
        <f>J28</f>
        <v>489.42752999999999</v>
      </c>
      <c r="K42" s="28">
        <f>K30+K40</f>
        <v>85528048.180536002</v>
      </c>
      <c r="L42" s="31">
        <f>(L30+L40)/2</f>
        <v>0.34110000000000001</v>
      </c>
      <c r="M42" s="40">
        <f>M30+M40</f>
        <v>29409178.104000002</v>
      </c>
      <c r="N42" s="28">
        <f>(N30+N40)/2</f>
        <v>1333.09</v>
      </c>
      <c r="O42" s="28"/>
      <c r="P42" s="28"/>
      <c r="Q42" s="28">
        <f>Q30+Q40</f>
        <v>114937226.284536</v>
      </c>
      <c r="R42" s="27">
        <f>R30+R40</f>
        <v>137924671.5414432</v>
      </c>
      <c r="S42" s="27">
        <f>S30+S40</f>
        <v>114937206.7976</v>
      </c>
      <c r="T42" s="27">
        <f>T30+T40</f>
        <v>137924648.15711999</v>
      </c>
    </row>
    <row r="43" spans="1:20" s="26" customFormat="1" ht="15" customHeight="1" x14ac:dyDescent="0.25">
      <c r="A43" s="38"/>
      <c r="B43" s="37" t="s">
        <v>0</v>
      </c>
      <c r="C43" s="36">
        <f>C31+C41</f>
        <v>90092.411999999997</v>
      </c>
      <c r="D43" s="35">
        <f>D41+D31</f>
        <v>7645.335</v>
      </c>
      <c r="E43" s="34">
        <f>D43/C43</f>
        <v>8.4861031359666564E-2</v>
      </c>
      <c r="F43" s="27">
        <f>C43-D43</f>
        <v>82447.07699999999</v>
      </c>
      <c r="G43" s="30">
        <f>G31+G41</f>
        <v>35123.339999999997</v>
      </c>
      <c r="H43" s="30">
        <f>H31+H41</f>
        <v>47323.737000000001</v>
      </c>
      <c r="I43" s="33">
        <v>29.1252</v>
      </c>
      <c r="J43" s="32">
        <f>J29</f>
        <v>489.42752999999999</v>
      </c>
      <c r="K43" s="30">
        <f>K31+K41</f>
        <v>85528048.180536002</v>
      </c>
      <c r="L43" s="31">
        <f>(L31+L41)/2</f>
        <v>0.34110000000000001</v>
      </c>
      <c r="M43" s="30">
        <f>M31+M41</f>
        <v>28122697.964700002</v>
      </c>
      <c r="N43" s="28">
        <f>(N31+N41)/2</f>
        <v>1333.09</v>
      </c>
      <c r="O43" s="29">
        <f>O31+O41</f>
        <v>19611637.149999999</v>
      </c>
      <c r="P43" s="17">
        <f>O43/D43</f>
        <v>2565.1769543126625</v>
      </c>
      <c r="Q43" s="28">
        <f>Q31+Q41</f>
        <v>113650746.14523599</v>
      </c>
      <c r="R43" s="27">
        <f>R31+R41</f>
        <v>136380895.37428319</v>
      </c>
      <c r="S43" s="27">
        <f>S31+S41</f>
        <v>109909373.87792999</v>
      </c>
      <c r="T43" s="27">
        <f>T31+T41</f>
        <v>131891248.65351599</v>
      </c>
    </row>
    <row r="44" spans="1:20" s="14" customFormat="1" ht="15" customHeight="1" x14ac:dyDescent="0.2">
      <c r="A44" s="24" t="s">
        <v>2</v>
      </c>
      <c r="B44" s="13" t="s">
        <v>1</v>
      </c>
      <c r="C44" s="23">
        <f>C22+C42</f>
        <v>194127.10029999999</v>
      </c>
      <c r="D44" s="11">
        <f>D12+D20+D30+D40</f>
        <v>21689.8007</v>
      </c>
      <c r="E44" s="25">
        <v>0.11173</v>
      </c>
      <c r="F44" s="21">
        <f>F42+F22</f>
        <v>172437.2996</v>
      </c>
      <c r="G44" s="21">
        <f>G42+G22</f>
        <v>66722.609853360002</v>
      </c>
      <c r="H44" s="21">
        <f>H42+H22</f>
        <v>105714.69974664001</v>
      </c>
      <c r="I44" s="12">
        <v>29.1252</v>
      </c>
      <c r="J44" s="19">
        <f>(J22+J42)/2</f>
        <v>497.952675</v>
      </c>
      <c r="K44" s="20">
        <f>K42+K22</f>
        <v>174035654.99891999</v>
      </c>
      <c r="L44" s="19">
        <f>(L22+L42)/2</f>
        <v>0.33386000000000005</v>
      </c>
      <c r="M44" s="18">
        <f>M22+M42</f>
        <v>57569913.436352007</v>
      </c>
      <c r="N44" s="15">
        <f>(N22+N42)/2</f>
        <v>1343.13</v>
      </c>
      <c r="O44" s="15"/>
      <c r="P44" s="15"/>
      <c r="Q44" s="16">
        <f>Q22+Q42</f>
        <v>231605568.43527198</v>
      </c>
      <c r="R44" s="15">
        <f>R42+R22</f>
        <v>277926682.12232637</v>
      </c>
      <c r="S44" s="15">
        <f>S42+S22</f>
        <v>231605696.87683201</v>
      </c>
      <c r="T44" s="15">
        <f>T42+T22</f>
        <v>277926836.2521984</v>
      </c>
    </row>
    <row r="45" spans="1:20" s="14" customFormat="1" ht="15" customHeight="1" x14ac:dyDescent="0.25">
      <c r="A45" s="24"/>
      <c r="B45" s="13" t="s">
        <v>0</v>
      </c>
      <c r="C45" s="23">
        <f>C23+C43</f>
        <v>180556.003</v>
      </c>
      <c r="D45" s="11">
        <f>D13+D21+D31+D41</f>
        <v>13598.616</v>
      </c>
      <c r="E45" s="22">
        <f>D45/C45</f>
        <v>7.5315225049593065E-2</v>
      </c>
      <c r="F45" s="21">
        <f>F43+F23</f>
        <v>166957.38699999999</v>
      </c>
      <c r="G45" s="21">
        <f>G43+G23</f>
        <v>70762.718999999997</v>
      </c>
      <c r="H45" s="21">
        <f>H43+H23</f>
        <v>96194.668000000005</v>
      </c>
      <c r="I45" s="12">
        <v>29.1252</v>
      </c>
      <c r="J45" s="19">
        <f>(J23+J43)/2</f>
        <v>497.952675</v>
      </c>
      <c r="K45" s="20">
        <f>K43+K23</f>
        <v>174035654.99891999</v>
      </c>
      <c r="L45" s="19">
        <f>(L23+L43)/2</f>
        <v>0.33386000000000005</v>
      </c>
      <c r="M45" s="18">
        <f>M23+M43</f>
        <v>55725455.416900009</v>
      </c>
      <c r="N45" s="15">
        <f>(N23+N43)/2</f>
        <v>1343.13</v>
      </c>
      <c r="O45" s="15">
        <f>O43+O23</f>
        <v>34987091.579999998</v>
      </c>
      <c r="P45" s="17">
        <f>O45/D45</f>
        <v>2572.842087753636</v>
      </c>
      <c r="Q45" s="16">
        <f>Q23+Q43</f>
        <v>229761110.41582</v>
      </c>
      <c r="R45" s="15">
        <f>R43+R23</f>
        <v>275713332.49898398</v>
      </c>
      <c r="S45" s="15">
        <f>S43+S23</f>
        <v>224266190.06062999</v>
      </c>
      <c r="T45" s="15">
        <f>T43+T23</f>
        <v>269119428.07275599</v>
      </c>
    </row>
    <row r="46" spans="1:20" ht="12.75" customHeight="1" x14ac:dyDescent="0.2"/>
    <row r="47" spans="1:20" ht="12.75" customHeight="1" x14ac:dyDescent="0.2"/>
    <row r="48" spans="1:20" ht="12.75" customHeight="1" x14ac:dyDescent="0.2"/>
  </sheetData>
  <mergeCells count="14">
    <mergeCell ref="C2:C3"/>
    <mergeCell ref="D2:E3"/>
    <mergeCell ref="F2:F3"/>
    <mergeCell ref="G2:H2"/>
    <mergeCell ref="I2:I3"/>
    <mergeCell ref="Q2:R2"/>
    <mergeCell ref="S2:T2"/>
    <mergeCell ref="J2:J3"/>
    <mergeCell ref="K2:K3"/>
    <mergeCell ref="L2:L3"/>
    <mergeCell ref="M2:M3"/>
    <mergeCell ref="N2:N3"/>
    <mergeCell ref="O2:P2"/>
    <mergeCell ref="A2:B3"/>
  </mergeCells>
  <pageMargins left="0.39370078740157483" right="0.39370078740157483" top="0.59055118110236227" bottom="0.19685039370078741" header="0.51181102362204722" footer="0.51181102362204722"/>
  <pageSetup paperSize="9" scale="5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ПЛАН-ФАКТ 2019 </vt:lpstr>
      <vt:lpstr>'ПЛАН-ФАКТ 2019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2020-01-20T10:45:23Z</dcterms:created>
  <dcterms:modified xsi:type="dcterms:W3CDTF">2020-01-20T11:00:29Z</dcterms:modified>
</cp:coreProperties>
</file>